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Почта - Дутченко О.А\Закл. на изм. в бюджет 2024, ноябрь\"/>
    </mc:Choice>
  </mc:AlternateContent>
  <bookViews>
    <workbookView xWindow="0" yWindow="0" windowWidth="28800" windowHeight="12000"/>
  </bookViews>
  <sheets>
    <sheet name="Документ" sheetId="2" r:id="rId1"/>
  </sheets>
  <definedNames>
    <definedName name="_xlnm._FilterDatabase" localSheetId="0" hidden="1">Документ!$A$9:$I$212</definedName>
    <definedName name="_xlnm.Print_Titles" localSheetId="0">Документ!$6:$9</definedName>
    <definedName name="_xlnm.Print_Area" localSheetId="0">Документ!$A$1:$I$212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4" i="2" l="1"/>
  <c r="G203" i="2" l="1"/>
  <c r="G31" i="2"/>
  <c r="G49" i="2"/>
  <c r="G187" i="2"/>
  <c r="G140" i="2"/>
  <c r="G130" i="2"/>
  <c r="G194" i="2"/>
  <c r="G54" i="2" l="1"/>
  <c r="G205" i="2"/>
  <c r="H153" i="2"/>
  <c r="G15" i="2"/>
  <c r="H15" i="2" s="1"/>
  <c r="I12" i="2"/>
  <c r="I13" i="2"/>
  <c r="I17" i="2"/>
  <c r="I18" i="2"/>
  <c r="I19" i="2"/>
  <c r="I20" i="2"/>
  <c r="I22" i="2"/>
  <c r="I23" i="2"/>
  <c r="I24" i="2"/>
  <c r="I25" i="2"/>
  <c r="I28" i="2"/>
  <c r="I30" i="2"/>
  <c r="I33" i="2"/>
  <c r="I34" i="2"/>
  <c r="I35" i="2"/>
  <c r="I36" i="2"/>
  <c r="I39" i="2"/>
  <c r="I41" i="2"/>
  <c r="I42" i="2"/>
  <c r="I45" i="2"/>
  <c r="I47" i="2"/>
  <c r="I49" i="2"/>
  <c r="I51" i="2"/>
  <c r="I52" i="2"/>
  <c r="I55" i="2"/>
  <c r="I56" i="2"/>
  <c r="I57" i="2"/>
  <c r="I58" i="2"/>
  <c r="I59" i="2"/>
  <c r="I60" i="2"/>
  <c r="I61" i="2"/>
  <c r="I62" i="2"/>
  <c r="I63" i="2"/>
  <c r="I64" i="2"/>
  <c r="I65" i="2"/>
  <c r="I66" i="2"/>
  <c r="I68" i="2"/>
  <c r="I69" i="2"/>
  <c r="I70" i="2"/>
  <c r="I71" i="2"/>
  <c r="I72" i="2"/>
  <c r="I74" i="2"/>
  <c r="I75" i="2"/>
  <c r="I76" i="2"/>
  <c r="I77" i="2"/>
  <c r="I78" i="2"/>
  <c r="I80" i="2"/>
  <c r="I82" i="2"/>
  <c r="I83" i="2"/>
  <c r="I86" i="2"/>
  <c r="I88" i="2"/>
  <c r="I89" i="2"/>
  <c r="I91" i="2"/>
  <c r="I92" i="2"/>
  <c r="I95" i="2"/>
  <c r="I98" i="2"/>
  <c r="I99" i="2"/>
  <c r="I100" i="2"/>
  <c r="I101" i="2"/>
  <c r="I104" i="2"/>
  <c r="I105" i="2"/>
  <c r="I107" i="2"/>
  <c r="I109" i="2"/>
  <c r="I110" i="2"/>
  <c r="I112" i="2"/>
  <c r="I113" i="2"/>
  <c r="I114" i="2"/>
  <c r="I117" i="2"/>
  <c r="I118" i="2"/>
  <c r="I119" i="2"/>
  <c r="I121" i="2"/>
  <c r="I122" i="2"/>
  <c r="I123" i="2"/>
  <c r="I124" i="2"/>
  <c r="I129" i="2"/>
  <c r="I131" i="2"/>
  <c r="I132" i="2"/>
  <c r="I133" i="2"/>
  <c r="I134" i="2"/>
  <c r="I135" i="2"/>
  <c r="I137" i="2"/>
  <c r="I138" i="2"/>
  <c r="I143" i="2"/>
  <c r="I145" i="2"/>
  <c r="I147" i="2"/>
  <c r="I148" i="2"/>
  <c r="I149" i="2"/>
  <c r="I153" i="2"/>
  <c r="I157" i="2"/>
  <c r="I158" i="2"/>
  <c r="I161" i="2"/>
  <c r="I164" i="2"/>
  <c r="I167" i="2"/>
  <c r="I168" i="2"/>
  <c r="I171" i="2"/>
  <c r="I174" i="2"/>
  <c r="I175" i="2"/>
  <c r="I176" i="2"/>
  <c r="I177" i="2"/>
  <c r="I178" i="2"/>
  <c r="I180" i="2"/>
  <c r="I181" i="2"/>
  <c r="I182" i="2"/>
  <c r="I183" i="2"/>
  <c r="I184" i="2"/>
  <c r="I185" i="2"/>
  <c r="I186" i="2"/>
  <c r="I188" i="2"/>
  <c r="I189" i="2"/>
  <c r="I190" i="2"/>
  <c r="I191" i="2"/>
  <c r="I192" i="2"/>
  <c r="I193" i="2"/>
  <c r="I196" i="2"/>
  <c r="I197" i="2"/>
  <c r="I198" i="2"/>
  <c r="I199" i="2"/>
  <c r="I200" i="2"/>
  <c r="I201" i="2"/>
  <c r="I202" i="2"/>
  <c r="I204" i="2"/>
  <c r="I206" i="2"/>
  <c r="I207" i="2"/>
  <c r="I208" i="2"/>
  <c r="I209" i="2"/>
  <c r="I210" i="2"/>
  <c r="I211" i="2"/>
  <c r="H12" i="2"/>
  <c r="H13" i="2"/>
  <c r="H14" i="2"/>
  <c r="H16" i="2"/>
  <c r="H17" i="2"/>
  <c r="H18" i="2"/>
  <c r="H19" i="2"/>
  <c r="H20" i="2"/>
  <c r="H22" i="2"/>
  <c r="H23" i="2"/>
  <c r="H24" i="2"/>
  <c r="H25" i="2"/>
  <c r="H27" i="2"/>
  <c r="H28" i="2"/>
  <c r="H30" i="2"/>
  <c r="H32" i="2"/>
  <c r="H33" i="2"/>
  <c r="H34" i="2"/>
  <c r="H35" i="2"/>
  <c r="H36" i="2"/>
  <c r="H39" i="2"/>
  <c r="H41" i="2"/>
  <c r="H42" i="2"/>
  <c r="H44" i="2"/>
  <c r="H45" i="2"/>
  <c r="H47" i="2"/>
  <c r="H49" i="2"/>
  <c r="H51" i="2"/>
  <c r="H52" i="2"/>
  <c r="H55" i="2"/>
  <c r="H56" i="2"/>
  <c r="H57" i="2"/>
  <c r="H58" i="2"/>
  <c r="H59" i="2"/>
  <c r="H60" i="2"/>
  <c r="H61" i="2"/>
  <c r="H62" i="2"/>
  <c r="H63" i="2"/>
  <c r="H64" i="2"/>
  <c r="H65" i="2"/>
  <c r="H66" i="2"/>
  <c r="H68" i="2"/>
  <c r="H69" i="2"/>
  <c r="H70" i="2"/>
  <c r="H71" i="2"/>
  <c r="H72" i="2"/>
  <c r="H74" i="2"/>
  <c r="H75" i="2"/>
  <c r="H76" i="2"/>
  <c r="H77" i="2"/>
  <c r="H78" i="2"/>
  <c r="H80" i="2"/>
  <c r="H82" i="2"/>
  <c r="H83" i="2"/>
  <c r="H86" i="2"/>
  <c r="H88" i="2"/>
  <c r="H89" i="2"/>
  <c r="H91" i="2"/>
  <c r="H92" i="2"/>
  <c r="H93" i="2"/>
  <c r="H95" i="2"/>
  <c r="H98" i="2"/>
  <c r="H99" i="2"/>
  <c r="H100" i="2"/>
  <c r="H101" i="2"/>
  <c r="H103" i="2"/>
  <c r="H104" i="2"/>
  <c r="H105" i="2"/>
  <c r="H107" i="2"/>
  <c r="H109" i="2"/>
  <c r="H110" i="2"/>
  <c r="H112" i="2"/>
  <c r="H113" i="2"/>
  <c r="H114" i="2"/>
  <c r="H117" i="2"/>
  <c r="H118" i="2"/>
  <c r="H119" i="2"/>
  <c r="H121" i="2"/>
  <c r="H122" i="2"/>
  <c r="H123" i="2"/>
  <c r="H124" i="2"/>
  <c r="H126" i="2"/>
  <c r="H129" i="2"/>
  <c r="H131" i="2"/>
  <c r="H132" i="2"/>
  <c r="H133" i="2"/>
  <c r="H134" i="2"/>
  <c r="H135" i="2"/>
  <c r="H137" i="2"/>
  <c r="H138" i="2"/>
  <c r="H143" i="2"/>
  <c r="H145" i="2"/>
  <c r="H147" i="2"/>
  <c r="H148" i="2"/>
  <c r="H149" i="2"/>
  <c r="H152" i="2"/>
  <c r="H154" i="2"/>
  <c r="H157" i="2"/>
  <c r="H158" i="2"/>
  <c r="H160" i="2"/>
  <c r="H161" i="2"/>
  <c r="H164" i="2"/>
  <c r="H167" i="2"/>
  <c r="H168" i="2"/>
  <c r="H171" i="2"/>
  <c r="H174" i="2"/>
  <c r="H175" i="2"/>
  <c r="H176" i="2"/>
  <c r="H177" i="2"/>
  <c r="H178" i="2"/>
  <c r="H179" i="2"/>
  <c r="H180" i="2"/>
  <c r="H181" i="2"/>
  <c r="H182" i="2"/>
  <c r="H183" i="2"/>
  <c r="H185" i="2"/>
  <c r="H186" i="2"/>
  <c r="H188" i="2"/>
  <c r="H189" i="2"/>
  <c r="H190" i="2"/>
  <c r="H191" i="2"/>
  <c r="H192" i="2"/>
  <c r="H193" i="2"/>
  <c r="H195" i="2"/>
  <c r="H196" i="2"/>
  <c r="H197" i="2"/>
  <c r="H198" i="2"/>
  <c r="H199" i="2"/>
  <c r="H200" i="2"/>
  <c r="H201" i="2"/>
  <c r="H202" i="2"/>
  <c r="H204" i="2"/>
  <c r="H205" i="2"/>
  <c r="H206" i="2"/>
  <c r="H207" i="2"/>
  <c r="H208" i="2"/>
  <c r="H209" i="2"/>
  <c r="H210" i="2"/>
  <c r="H211" i="2"/>
  <c r="F203" i="2"/>
  <c r="H203" i="2" s="1"/>
  <c r="F194" i="2"/>
  <c r="I194" i="2" s="1"/>
  <c r="F187" i="2"/>
  <c r="H187" i="2" s="1"/>
  <c r="F170" i="2"/>
  <c r="F169" i="2" s="1"/>
  <c r="F166" i="2"/>
  <c r="F165" i="2" s="1"/>
  <c r="F163" i="2"/>
  <c r="F162" i="2" s="1"/>
  <c r="F159" i="2"/>
  <c r="F156" i="2"/>
  <c r="F151" i="2"/>
  <c r="F150" i="2" s="1"/>
  <c r="F146" i="2"/>
  <c r="F144" i="2"/>
  <c r="F142" i="2"/>
  <c r="F140" i="2"/>
  <c r="F139" i="2" s="1"/>
  <c r="F136" i="2"/>
  <c r="F130" i="2"/>
  <c r="I130" i="2" s="1"/>
  <c r="F128" i="2"/>
  <c r="F125" i="2"/>
  <c r="F120" i="2"/>
  <c r="F116" i="2"/>
  <c r="F111" i="2"/>
  <c r="F108" i="2"/>
  <c r="F106" i="2"/>
  <c r="F102" i="2"/>
  <c r="F97" i="2"/>
  <c r="F94" i="2"/>
  <c r="F90" i="2"/>
  <c r="F87" i="2"/>
  <c r="F85" i="2"/>
  <c r="F81" i="2"/>
  <c r="F79" i="2"/>
  <c r="F73" i="2"/>
  <c r="F67" i="2"/>
  <c r="F54" i="2"/>
  <c r="F50" i="2"/>
  <c r="F48" i="2"/>
  <c r="F46" i="2"/>
  <c r="F43" i="2"/>
  <c r="F40" i="2"/>
  <c r="F38" i="2"/>
  <c r="F31" i="2"/>
  <c r="F29" i="2" s="1"/>
  <c r="F26" i="2"/>
  <c r="F21" i="2"/>
  <c r="F15" i="2"/>
  <c r="F11" i="2"/>
  <c r="E140" i="2"/>
  <c r="E54" i="2"/>
  <c r="E203" i="2"/>
  <c r="G159" i="2"/>
  <c r="H159" i="2" s="1"/>
  <c r="G11" i="2"/>
  <c r="F155" i="2" l="1"/>
  <c r="I11" i="2"/>
  <c r="H11" i="2"/>
  <c r="H54" i="2"/>
  <c r="H194" i="2"/>
  <c r="H31" i="2"/>
  <c r="I159" i="2"/>
  <c r="F53" i="2"/>
  <c r="F141" i="2"/>
  <c r="F10" i="2"/>
  <c r="I140" i="2"/>
  <c r="H140" i="2"/>
  <c r="F37" i="2"/>
  <c r="F127" i="2"/>
  <c r="F173" i="2"/>
  <c r="H130" i="2"/>
  <c r="I187" i="2"/>
  <c r="I15" i="2"/>
  <c r="F84" i="2"/>
  <c r="F115" i="2"/>
  <c r="F96" i="2"/>
  <c r="I203" i="2"/>
  <c r="E194" i="2"/>
  <c r="E187" i="2"/>
  <c r="E170" i="2"/>
  <c r="E169" i="2" s="1"/>
  <c r="E166" i="2"/>
  <c r="E165" i="2" s="1"/>
  <c r="E163" i="2"/>
  <c r="E162" i="2" s="1"/>
  <c r="E159" i="2"/>
  <c r="E156" i="2"/>
  <c r="E151" i="2"/>
  <c r="E150" i="2" s="1"/>
  <c r="E146" i="2"/>
  <c r="E144" i="2"/>
  <c r="E142" i="2"/>
  <c r="E139" i="2"/>
  <c r="E136" i="2"/>
  <c r="E128" i="2"/>
  <c r="E125" i="2"/>
  <c r="E120" i="2"/>
  <c r="E116" i="2"/>
  <c r="E115" i="2" s="1"/>
  <c r="E111" i="2"/>
  <c r="E108" i="2"/>
  <c r="E106" i="2"/>
  <c r="E102" i="2"/>
  <c r="E97" i="2"/>
  <c r="E94" i="2"/>
  <c r="E90" i="2"/>
  <c r="E87" i="2"/>
  <c r="E85" i="2"/>
  <c r="E81" i="2"/>
  <c r="E79" i="2"/>
  <c r="E73" i="2"/>
  <c r="E67" i="2"/>
  <c r="E50" i="2"/>
  <c r="E48" i="2"/>
  <c r="E46" i="2"/>
  <c r="E43" i="2"/>
  <c r="E40" i="2"/>
  <c r="E38" i="2"/>
  <c r="E29" i="2"/>
  <c r="E26" i="2"/>
  <c r="E21" i="2"/>
  <c r="E15" i="2"/>
  <c r="E11" i="2"/>
  <c r="E155" i="2" l="1"/>
  <c r="F212" i="2"/>
  <c r="F172" i="2"/>
  <c r="E37" i="2"/>
  <c r="E141" i="2"/>
  <c r="E173" i="2"/>
  <c r="E127" i="2"/>
  <c r="E10" i="2"/>
  <c r="E96" i="2"/>
  <c r="E53" i="2"/>
  <c r="E84" i="2"/>
  <c r="D194" i="2"/>
  <c r="D187" i="2"/>
  <c r="D170" i="2"/>
  <c r="D169" i="2" s="1"/>
  <c r="D166" i="2"/>
  <c r="D165" i="2" s="1"/>
  <c r="D163" i="2"/>
  <c r="D162" i="2" s="1"/>
  <c r="D159" i="2"/>
  <c r="D156" i="2"/>
  <c r="D151" i="2"/>
  <c r="D150" i="2" s="1"/>
  <c r="D146" i="2"/>
  <c r="D144" i="2"/>
  <c r="D142" i="2"/>
  <c r="D139" i="2"/>
  <c r="D136" i="2"/>
  <c r="D128" i="2"/>
  <c r="D125" i="2"/>
  <c r="D120" i="2"/>
  <c r="D116" i="2"/>
  <c r="D111" i="2"/>
  <c r="D108" i="2"/>
  <c r="D106" i="2"/>
  <c r="D102" i="2"/>
  <c r="D97" i="2"/>
  <c r="D94" i="2"/>
  <c r="D90" i="2"/>
  <c r="D87" i="2"/>
  <c r="D85" i="2"/>
  <c r="D81" i="2"/>
  <c r="D79" i="2"/>
  <c r="D73" i="2"/>
  <c r="D67" i="2"/>
  <c r="D54" i="2"/>
  <c r="D50" i="2"/>
  <c r="D48" i="2"/>
  <c r="D46" i="2"/>
  <c r="D43" i="2"/>
  <c r="D40" i="2"/>
  <c r="D38" i="2"/>
  <c r="D29" i="2"/>
  <c r="D26" i="2"/>
  <c r="D21" i="2"/>
  <c r="D15" i="2"/>
  <c r="D11" i="2"/>
  <c r="G102" i="2"/>
  <c r="G163" i="2"/>
  <c r="D173" i="2" l="1"/>
  <c r="D141" i="2"/>
  <c r="I102" i="2"/>
  <c r="H102" i="2"/>
  <c r="I163" i="2"/>
  <c r="H163" i="2"/>
  <c r="D115" i="2"/>
  <c r="D127" i="2"/>
  <c r="G162" i="2"/>
  <c r="E172" i="2"/>
  <c r="E212" i="2"/>
  <c r="D37" i="2"/>
  <c r="D84" i="2"/>
  <c r="D96" i="2"/>
  <c r="D53" i="2"/>
  <c r="D10" i="2"/>
  <c r="D155" i="2"/>
  <c r="G170" i="2"/>
  <c r="G166" i="2"/>
  <c r="G156" i="2"/>
  <c r="G151" i="2"/>
  <c r="G146" i="2"/>
  <c r="G144" i="2"/>
  <c r="G142" i="2"/>
  <c r="G139" i="2"/>
  <c r="G136" i="2"/>
  <c r="G128" i="2"/>
  <c r="G125" i="2"/>
  <c r="G120" i="2"/>
  <c r="G116" i="2"/>
  <c r="G111" i="2"/>
  <c r="G108" i="2"/>
  <c r="G106" i="2"/>
  <c r="G97" i="2"/>
  <c r="G94" i="2"/>
  <c r="G90" i="2"/>
  <c r="G87" i="2"/>
  <c r="G85" i="2"/>
  <c r="G81" i="2"/>
  <c r="G79" i="2"/>
  <c r="G73" i="2"/>
  <c r="G67" i="2"/>
  <c r="G50" i="2"/>
  <c r="G48" i="2"/>
  <c r="G46" i="2"/>
  <c r="G43" i="2"/>
  <c r="G40" i="2"/>
  <c r="G38" i="2"/>
  <c r="G29" i="2"/>
  <c r="G26" i="2"/>
  <c r="G21" i="2"/>
  <c r="C203" i="2"/>
  <c r="B194" i="2"/>
  <c r="C194" i="2"/>
  <c r="I46" i="2" l="1"/>
  <c r="H46" i="2"/>
  <c r="I106" i="2"/>
  <c r="H106" i="2"/>
  <c r="H38" i="2"/>
  <c r="I38" i="2"/>
  <c r="I79" i="2"/>
  <c r="H79" i="2"/>
  <c r="H142" i="2"/>
  <c r="I142" i="2"/>
  <c r="H156" i="2"/>
  <c r="I156" i="2"/>
  <c r="I111" i="2"/>
  <c r="H111" i="2"/>
  <c r="H29" i="2"/>
  <c r="H87" i="2"/>
  <c r="I87" i="2"/>
  <c r="H151" i="2"/>
  <c r="I151" i="2"/>
  <c r="I90" i="2"/>
  <c r="H90" i="2"/>
  <c r="H125" i="2"/>
  <c r="H81" i="2"/>
  <c r="I81" i="2"/>
  <c r="H144" i="2"/>
  <c r="I144" i="2"/>
  <c r="H166" i="2"/>
  <c r="I166" i="2"/>
  <c r="H43" i="2"/>
  <c r="I43" i="2"/>
  <c r="H67" i="2"/>
  <c r="I67" i="2"/>
  <c r="H85" i="2"/>
  <c r="I85" i="2"/>
  <c r="H97" i="2"/>
  <c r="I97" i="2"/>
  <c r="I136" i="2"/>
  <c r="H136" i="2"/>
  <c r="H146" i="2"/>
  <c r="I146" i="2"/>
  <c r="H170" i="2"/>
  <c r="I170" i="2"/>
  <c r="I21" i="2"/>
  <c r="H21" i="2"/>
  <c r="I26" i="2"/>
  <c r="H26" i="2"/>
  <c r="I50" i="2"/>
  <c r="H50" i="2"/>
  <c r="I48" i="2"/>
  <c r="H48" i="2"/>
  <c r="I40" i="2"/>
  <c r="H40" i="2"/>
  <c r="I73" i="2"/>
  <c r="H73" i="2"/>
  <c r="H139" i="2"/>
  <c r="I139" i="2"/>
  <c r="H128" i="2"/>
  <c r="I128" i="2"/>
  <c r="I54" i="2"/>
  <c r="I108" i="2"/>
  <c r="H108" i="2"/>
  <c r="H94" i="2"/>
  <c r="I94" i="2"/>
  <c r="I120" i="2"/>
  <c r="H120" i="2"/>
  <c r="I116" i="2"/>
  <c r="H116" i="2"/>
  <c r="H162" i="2"/>
  <c r="I162" i="2"/>
  <c r="G37" i="2"/>
  <c r="G53" i="2"/>
  <c r="G169" i="2"/>
  <c r="G10" i="2"/>
  <c r="H10" i="2" s="1"/>
  <c r="G155" i="2"/>
  <c r="G84" i="2"/>
  <c r="D172" i="2"/>
  <c r="D212" i="2"/>
  <c r="G127" i="2"/>
  <c r="G115" i="2"/>
  <c r="G172" i="2" s="1"/>
  <c r="G96" i="2"/>
  <c r="G165" i="2"/>
  <c r="G173" i="2"/>
  <c r="G141" i="2"/>
  <c r="G150" i="2"/>
  <c r="B166" i="2"/>
  <c r="B165" i="2" s="1"/>
  <c r="C128" i="2"/>
  <c r="C90" i="2"/>
  <c r="C67" i="2"/>
  <c r="C54" i="2"/>
  <c r="C40" i="2"/>
  <c r="C11" i="2"/>
  <c r="C50" i="2"/>
  <c r="C43" i="2"/>
  <c r="C187" i="2"/>
  <c r="C136" i="2"/>
  <c r="C81" i="2"/>
  <c r="C73" i="2"/>
  <c r="B102" i="2"/>
  <c r="C102" i="2"/>
  <c r="C97" i="2"/>
  <c r="C87" i="2"/>
  <c r="C166" i="2"/>
  <c r="C144" i="2"/>
  <c r="C159" i="2"/>
  <c r="C120" i="2"/>
  <c r="C116" i="2"/>
  <c r="B203" i="2"/>
  <c r="B173" i="2" s="1"/>
  <c r="B170" i="2"/>
  <c r="B169" i="2" s="1"/>
  <c r="C170" i="2"/>
  <c r="C111" i="2"/>
  <c r="C163" i="2"/>
  <c r="C156" i="2"/>
  <c r="C151" i="2"/>
  <c r="C150" i="2" s="1"/>
  <c r="C146" i="2"/>
  <c r="C142" i="2"/>
  <c r="C139" i="2"/>
  <c r="C125" i="2"/>
  <c r="C108" i="2"/>
  <c r="C106" i="2"/>
  <c r="C94" i="2"/>
  <c r="C85" i="2"/>
  <c r="C79" i="2"/>
  <c r="C48" i="2"/>
  <c r="C46" i="2"/>
  <c r="C38" i="2"/>
  <c r="C29" i="2"/>
  <c r="C26" i="2"/>
  <c r="C21" i="2"/>
  <c r="C15" i="2"/>
  <c r="B85" i="2"/>
  <c r="B108" i="2"/>
  <c r="B163" i="2"/>
  <c r="B162" i="2" s="1"/>
  <c r="B26" i="2"/>
  <c r="B128" i="2"/>
  <c r="B67" i="2"/>
  <c r="B21" i="2"/>
  <c r="B151" i="2"/>
  <c r="B150" i="2" s="1"/>
  <c r="B146" i="2"/>
  <c r="B120" i="2"/>
  <c r="B29" i="2"/>
  <c r="B11" i="2"/>
  <c r="B48" i="2"/>
  <c r="B38" i="2"/>
  <c r="B50" i="2"/>
  <c r="B40" i="2"/>
  <c r="B46" i="2"/>
  <c r="B43" i="2"/>
  <c r="B139" i="2"/>
  <c r="B136" i="2"/>
  <c r="B81" i="2"/>
  <c r="B73" i="2"/>
  <c r="B54" i="2"/>
  <c r="B97" i="2"/>
  <c r="B94" i="2"/>
  <c r="B87" i="2"/>
  <c r="B106" i="2"/>
  <c r="B144" i="2"/>
  <c r="B142" i="2"/>
  <c r="B159" i="2"/>
  <c r="B116" i="2"/>
  <c r="B111" i="2"/>
  <c r="B15" i="2"/>
  <c r="B10" i="2" l="1"/>
  <c r="I165" i="2"/>
  <c r="H165" i="2"/>
  <c r="H150" i="2"/>
  <c r="I150" i="2"/>
  <c r="I169" i="2"/>
  <c r="H169" i="2"/>
  <c r="I141" i="2"/>
  <c r="H141" i="2"/>
  <c r="H37" i="2"/>
  <c r="I37" i="2"/>
  <c r="I127" i="2"/>
  <c r="H127" i="2"/>
  <c r="H53" i="2"/>
  <c r="I53" i="2"/>
  <c r="I96" i="2"/>
  <c r="H96" i="2"/>
  <c r="H84" i="2"/>
  <c r="I84" i="2"/>
  <c r="H155" i="2"/>
  <c r="I155" i="2"/>
  <c r="I115" i="2"/>
  <c r="H115" i="2"/>
  <c r="I10" i="2"/>
  <c r="I173" i="2"/>
  <c r="H173" i="2"/>
  <c r="G212" i="2"/>
  <c r="B141" i="2"/>
  <c r="B127" i="2"/>
  <c r="B37" i="2"/>
  <c r="B96" i="2"/>
  <c r="C173" i="2"/>
  <c r="C37" i="2"/>
  <c r="C84" i="2"/>
  <c r="C127" i="2"/>
  <c r="C169" i="2"/>
  <c r="C155" i="2"/>
  <c r="C162" i="2"/>
  <c r="C165" i="2"/>
  <c r="C141" i="2"/>
  <c r="C115" i="2"/>
  <c r="C10" i="2"/>
  <c r="C53" i="2"/>
  <c r="C96" i="2"/>
  <c r="B90" i="2"/>
  <c r="B84" i="2" s="1"/>
  <c r="I172" i="2" l="1"/>
  <c r="H172" i="2"/>
  <c r="I212" i="2"/>
  <c r="H212" i="2"/>
  <c r="C172" i="2"/>
  <c r="C212" i="2"/>
  <c r="B156" i="2" l="1"/>
  <c r="B155" i="2" s="1"/>
  <c r="B125" i="2"/>
  <c r="B115" i="2" s="1"/>
  <c r="B79" i="2" l="1"/>
  <c r="B53" i="2" s="1"/>
  <c r="B212" i="2" s="1"/>
  <c r="B172" i="2" l="1"/>
</calcChain>
</file>

<file path=xl/sharedStrings.xml><?xml version="1.0" encoding="utf-8"?>
<sst xmlns="http://schemas.openxmlformats.org/spreadsheetml/2006/main" count="234" uniqueCount="227">
  <si>
    <t>Наименование национального/регионального проекта</t>
  </si>
  <si>
    <t>1</t>
  </si>
  <si>
    <t>2</t>
  </si>
  <si>
    <t>Национальный проект "Демография"</t>
  </si>
  <si>
    <t>Региональный проект "Финансовая поддержка семей при рождении детей (Забайкальский край)"</t>
  </si>
  <si>
    <t>Региональный проект "Разработка и реализация программы системной поддержки и повышения качества жизни граждан старшего поколения (Забайкальский край)"</t>
  </si>
  <si>
    <t>Региональный проект "Формирование системы мотивации граждан к здоровому образу жизни, включая здоровое питание и отказ от вредных привычек (Забайкальский край)"</t>
  </si>
  <si>
    <t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 (Забайкальский край)"</t>
  </si>
  <si>
    <t>Национальный проект "Здравоохранение"</t>
  </si>
  <si>
    <t>Региональный проект "Развитие системы оказания первичной медико-санитарной помощи (Забайкальский край)"</t>
  </si>
  <si>
    <t>Региональный проект "Борьба с сердечно-сосудистыми заболеваниями (Забайкальский край)"</t>
  </si>
  <si>
    <t>Региональный проект "Борьба с онкологическими заболеваниями (Забайкальский край)"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</si>
  <si>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 (Забайкальский край)"</t>
  </si>
  <si>
    <t>Национальный проект "Образование"</t>
  </si>
  <si>
    <t>Региональный проект "Современная школа"</t>
  </si>
  <si>
    <t>Региональный проект "Успех каждого ребенка"</t>
  </si>
  <si>
    <t>Региональный проект "Цифровая образовательная среда"</t>
  </si>
  <si>
    <t>Региональный проект "Молодые профессионалы (Повышение конкурентоспособности профессионального образования)"</t>
  </si>
  <si>
    <t>Национальный проект "Жилье и городская среда"</t>
  </si>
  <si>
    <t>Региональный проект "Жилье (Забайкальский край)"</t>
  </si>
  <si>
    <t>Региональный проект "Формирование комфортной городской среды"</t>
  </si>
  <si>
    <t>Региональный проект "Обеспечение устойчивого сокращения непригодного для проживания жилищного фонда (Забайкальский край)"</t>
  </si>
  <si>
    <t>Региональный проект "Чистая вода"</t>
  </si>
  <si>
    <t>Национальный проект "Экология"</t>
  </si>
  <si>
    <t>Региональный проект "Чистая страна (Забайкальский край)"</t>
  </si>
  <si>
    <t>Региональный проект "Чистый воздух (Забайкальский край)"</t>
  </si>
  <si>
    <t>Региональный проект "Сохранение озера Байкал (Забайкальский край)"</t>
  </si>
  <si>
    <t>Региональный проект "Сохранение лесов (Забайкальский край)"</t>
  </si>
  <si>
    <t>Национальный проект "Безопасные и качественные автомобильные дороги"</t>
  </si>
  <si>
    <t>Региональный проект "Общесистемные меры развития дорожного хозяйства"</t>
  </si>
  <si>
    <t>Национальный проект "Культура"</t>
  </si>
  <si>
    <t>Региональный проект "Обеспечение качественно нового уровня развития инфраструктуры культуры ("Культурная среда") (Забайкальский край)"</t>
  </si>
  <si>
    <t>Региональный проект "Создание условий для реализации творческого потенциала нации ("Творческие люди") (Забайкальский край)"</t>
  </si>
  <si>
    <t xml:space="preserve">Региональный проект "Цифровизация услуг и формирование информационного пространства в сфере культуры ("Цифровая культура") (Забайкальский край)" </t>
  </si>
  <si>
    <t>Национальный проект "Малое и среднее предпринимательство и поддержка индивидуальной предпринимательской инициативы"</t>
  </si>
  <si>
    <t>Региональный проект "Создание благоприятных условий для осуществления деятельности самозанятыми гражданами"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</si>
  <si>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</si>
  <si>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</si>
  <si>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Национальный проект "Международная кооперация и экспорт"</t>
  </si>
  <si>
    <t>Региональный проект "Экспорт продукции АПК"</t>
  </si>
  <si>
    <t>Региональный проект "Информационная инфраструктура (Забайкальский край)"</t>
  </si>
  <si>
    <t>Региональный проект "Развитие региональных аэропортов и маршрутов (Забайкальский край)"</t>
  </si>
  <si>
    <t>тыс. рублей</t>
  </si>
  <si>
    <t>Региональный проект "Содействие занятости (Забайкальский край)"</t>
  </si>
  <si>
    <t>Региональный проект "Региональная и местная дорожная сеть"</t>
  </si>
  <si>
    <t xml:space="preserve">Региональный проект "Комплексная система обращения с твердыми коммунальными отходами (Забайкальский край)" </t>
  </si>
  <si>
    <t>Комплексный план модернизации и расширения магистральной инфраструктуры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</si>
  <si>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</si>
  <si>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выплаты в связи с рождением (усыновлением) первого ребенка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</si>
  <si>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</si>
  <si>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</si>
  <si>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Создание системы долговременного ухода за гражданами пожилого возраста и инвалидами</t>
  </si>
  <si>
    <t>Реализация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</t>
  </si>
  <si>
    <t>Модернизация спортивной инфраструктуры</t>
  </si>
  <si>
    <t>Оснащение объектов спортивной инфраструктуры спортивно-технологическим оборудованием</t>
  </si>
  <si>
    <t>Обеспечение закупки авиационных работ в целях оказания медицинской помощи</t>
  </si>
  <si>
    <t>Оснащение оборудованием региональных сосудистых центров и первичных сосудистых отделений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</si>
  <si>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</si>
  <si>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Больницы, клиники, госпитали, медико-санитарные части</t>
  </si>
  <si>
    <t>Переоснащение медицинских организаций, оказывающих медицинскую помощь больным с онкологическими заболеваниями</t>
  </si>
  <si>
    <t>Региональный проект "Развитие детского здравоохранения, включая создание современной инфраструктуры оказания медицинской помощи (Забайкальский край)"</t>
  </si>
  <si>
    <t>Новое строительство или реконструкция детских больниц (корпусов)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</si>
  <si>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</si>
  <si>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Региональный проект "Модернизация первичного звена здравоохранения Российской Федерации (Забайкальский край)"</t>
  </si>
  <si>
    <t>Реализация региональных программ модернизации первичного звена здравоохранения</t>
  </si>
  <si>
    <t>Реализация мероприятий по содействию созданию новых мест в общеобразовательных организациях, в целях выполнения показателей результативности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</si>
  <si>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</si>
  <si>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Создание детских технопарков "Кванториум"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</si>
  <si>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</si>
  <si>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Создание новых мест в общеобразовательных организациях, расположенных в сельской местности и поселках городского типа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</si>
  <si>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</si>
  <si>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Создание новых мест в общеобразовательных организациях</t>
  </si>
  <si>
    <t>Реализация мероприятий по созданию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</t>
  </si>
  <si>
    <t>Государственная поддержка некоммерческих организаций по оказанию психолого-педагогической, методической и консультативной помощи гражданам, имеющим детей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</si>
  <si>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</si>
  <si>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Создание центров выявления и поддержки одаренных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</si>
  <si>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</si>
  <si>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Обеспечение реализации Стратегии цифровой трансформации отрасли "Образование"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</si>
  <si>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</si>
  <si>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центров цифрового образования детей</t>
  </si>
  <si>
    <t>Осуществление расходов, связанных с созданием центров цифрового образования детей</t>
  </si>
  <si>
    <t>Cоздание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</si>
  <si>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Стимулирование программ развития жилищного строительства</t>
  </si>
  <si>
    <t>Реализация программ формирования современной городской среды</t>
  </si>
  <si>
    <t>Обеспечение устойчивого сокращения непригодного для проживания жилого фонда, за счет средств, поступивших от Фонда содействия реформированию жилищно-коммунального хозяйства</t>
  </si>
  <si>
    <t>Строительство и реконструкция (модернизация) объектов питьевого водоснабжения</t>
  </si>
  <si>
    <t>Разработка и реализация комплекса мер, направленных на обеспечение экологически безопасного размещения и обезвреживания отходов производства и потребления</t>
  </si>
  <si>
    <t>Модернизация и строительство очистных сооружений для очистки загрязненных сточных вод, поступающих в озеро Байкал и другие водные объекты Байкальской природной территории, укрепление берегов озера Байкал, совершенствование и развитие объектов инфраструктуры, необходимых для сохранения уникальной экосистемы озера Байкал</t>
  </si>
  <si>
    <t>Увеличение площади лесовосстановления</t>
  </si>
  <si>
    <t>Формирование запаса лесных семян для лесовосстановления</t>
  </si>
  <si>
    <t>Развитие инфраструктуры дорожного хозяйства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</si>
  <si>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</si>
  <si>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</si>
  <si>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Строительство, модернизация, ремонт и содержание автомобильных дорог регионального или межмуниципального значения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</si>
  <si>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</si>
  <si>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Региональный проект "Безопасность дорожного движения"</t>
  </si>
  <si>
    <t>Создание модельных муниципальных библиотек</t>
  </si>
  <si>
    <t>Модернизация театров юного зрителя и театров кукол</t>
  </si>
  <si>
    <t>Развитие сети учреждений культурно-досугового типа</t>
  </si>
  <si>
    <t>Техническое оснащение муниципальных музеев</t>
  </si>
  <si>
    <t>Создание виртуальных концертных залов</t>
  </si>
  <si>
    <t>Создание системы поддержки фермеров и развитие сельской кооперации</t>
  </si>
  <si>
    <t>Государственная поддержка стимулирования увеличения производства масличных культур</t>
  </si>
  <si>
    <t>Реализация мероприятий в области мелиорации земель сельскохозяйственного назначения</t>
  </si>
  <si>
    <t xml:space="preserve">Национальный проект "Цифровая экономика Российской Федерации" </t>
  </si>
  <si>
    <t>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</si>
  <si>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Реализация мероприятий по созданию и организации работы единой службы оперативной помощи гражданам по номеру "122"</t>
  </si>
  <si>
    <t>Региональный проект "Информационная безопасность (Забайкальский край)"</t>
  </si>
  <si>
    <t>Обеспечение исполнительных органов государственной власти Забайкальского края и государственных учреждений средствами защиты информации</t>
  </si>
  <si>
    <t xml:space="preserve">Предлагается проектом закона          </t>
  </si>
  <si>
    <t>Региональный проект "Бизнес-спринт (Я выбираю спорт) (Забайкальский край)"</t>
  </si>
  <si>
    <t xml:space="preserve"> Закупка оборудования для создания "умных" спортивных площадок</t>
  </si>
  <si>
    <t>в абсолютной сумме                   (гр10-гр.8)</t>
  </si>
  <si>
    <t>3</t>
  </si>
  <si>
    <t xml:space="preserve">Отклонение   </t>
  </si>
  <si>
    <t>Реализация дополнительных мероприятий в сфере занятости населения</t>
  </si>
  <si>
    <t>Государственная поддержка аккредитации ветеринарных лабораторий в национальной системе аккредитации</t>
  </si>
  <si>
    <t>Капитальные вложения в объекты капитального строительства государственной собственности и в объекты недвижимого имущества, приобретаемые в государственную собственность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</si>
  <si>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</t>
  </si>
  <si>
    <t>Обеспечение устойчивого сокращения непригодного для проживания жилого фонда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</si>
  <si>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</si>
  <si>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Ликвидация объектов прошлого экологического ущерба</t>
  </si>
  <si>
    <t>Реализация мероприятий по созданию новых мест в общеобразовательных организациях в связи с ростом числа обучающихся, вызванным демографическим фактором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</si>
  <si>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</si>
  <si>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</si>
  <si>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</si>
  <si>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Региональный проект "Патриотическое воспитание граждан Российской Федерации (Забайкальский край)"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</si>
  <si>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</si>
  <si>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</si>
  <si>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</si>
  <si>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Реконструкция и капитальный ремонт региональных и муниципальных музеев</t>
  </si>
  <si>
    <t>Реализация региональных проектов модернизации первичного звена здравоохранения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</si>
  <si>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</si>
  <si>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</si>
  <si>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РФ</t>
  </si>
  <si>
    <t>Реализация дополнительных мероприятий, направленных на снижение напряженности на рынке труда субъектов РФ, по организации общественных работ</t>
  </si>
  <si>
    <t>Реализация дополнительных мероприятий, направленных на снижение напряженности на рынке труда субъектов РФ, по организации временного трудоустройства</t>
  </si>
  <si>
    <t>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РФ, входящих в состав Дальневосточного федерального округа</t>
  </si>
  <si>
    <t xml:space="preserve">Информация о реализации мероприятий  региональных проектов Забайкальского края в 2024 году </t>
  </si>
  <si>
    <t>Утверждено Законом от 27.12.2023 №2303-ЗЗК</t>
  </si>
  <si>
    <t>Региональный проект "Возмещение части затрат промышленных предприятий, связанных с приобретением нового оборудования"</t>
  </si>
  <si>
    <t>Региональный проект "Финансовое обеспечение создания (капитализации) и (или) деятельности (докапитализации) Фонда развития промышленности Забайкальского края"</t>
  </si>
  <si>
    <t>Региональный проект "Развитие отраслей и техническая модернизация агропромышленного комплекса"</t>
  </si>
  <si>
    <t>Региональный проект "Эффективное вовлечение в оборот и мелиорация земель сельскохозяйственного назначения"</t>
  </si>
  <si>
    <t>Региональный проект "Поддержка региональных проектов в сфере информационных технологий"</t>
  </si>
  <si>
    <t>Региональный проект "Защита населения и объектов экономики от негативного воздействия вод сооружениями инженерной защиты"</t>
  </si>
  <si>
    <t>Региональный проект "Национальная система пространственных данных"</t>
  </si>
  <si>
    <t>Региональный проект "Создание дополнительных мест для детей в возрасте от 3 до 7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</si>
  <si>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Региональный проект "Модернизация школьных систем образования Забайкальского края"</t>
  </si>
  <si>
    <t>Региональный проект "Профессионалитет"</t>
  </si>
  <si>
    <t>Региональный проект "Развитие культуры"</t>
  </si>
  <si>
    <t>Региональный проект "Оптимальная для восстановления здоровья медицинская реабилитация"</t>
  </si>
  <si>
    <t>Региональный проект "Бизнес-спринт (Я выбираю спорт)"</t>
  </si>
  <si>
    <t>Региональный проект "Модернизация систем коммунальной инфраструктуры"</t>
  </si>
  <si>
    <t>Региональный проект "Развитие транспортной инфраструктуры на сельских территориях"</t>
  </si>
  <si>
    <t>Организация профессионального обучения и дополнительного профессионального образования работников предприятий оборонно-промышленного комплекса, а также граждан, обратившихся в органы службы занятости за содействием в поиске подходящей работы и заключивших ученический договор с предприятиями оборонно-промышленного комплекса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</si>
  <si>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</si>
  <si>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Увеличение количества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</si>
  <si>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Обеспечение государственных органов Забайкальского края отечественным программным обеспечением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</si>
  <si>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</si>
  <si>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Обеспечение функционирования организаций инфраструктуры поддержки субъектов малого и среднего предпринимательства</t>
  </si>
  <si>
    <t>Снижение совокупного объема выбросов загрязняющих веществ в атмосферный воздух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</si>
  <si>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</si>
  <si>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Оснащение региональных и муниципальных театров, находящихся в городах с численностью более 300 тысяч человек</t>
  </si>
  <si>
    <t>Оказание поддержки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Федерации, включая мероприятия, направленные на популяризацию русского языка и литературы, народных художественных промыслов и ремесел, поддержку изобразительного искусства</t>
  </si>
  <si>
    <t>Государственная поддержка отрасли культуры</t>
  </si>
  <si>
    <t>Государственная поддержка организаций, входящих в систему спортивной подготовки</t>
  </si>
  <si>
    <t>Разработка проектно-сметной документации на строительство пансионата для престарелых граждан и инвалидов</t>
  </si>
  <si>
    <t>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</si>
  <si>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Региональный проект "Содействие занятости сельского населения"</t>
  </si>
  <si>
    <t>Региональный проект "Создание условий для отдыха и оздоровления детей и молодежи"</t>
  </si>
  <si>
    <t>Региональный проект "Обеспечение расширенного неонатального скрининга на территории Забайкальского края"</t>
  </si>
  <si>
    <t>Региональный проект "Развитие жилищного строительства на сельских территориях и повышение уровня благоустройства домовладений"</t>
  </si>
  <si>
    <t>Региональный проект "Обеспечение жильем детей-сирот и детей, оставшихся без попечения родителей, лиц из их числа"</t>
  </si>
  <si>
    <t>Региональный проект "Формирование системы комплексной реабилитации и абилитации инвалидов, в том числе детей-инвалидов"</t>
  </si>
  <si>
    <t>Региональный проект "Современный облик сельских территорий"</t>
  </si>
  <si>
    <t>Региональный проект "Стимулирование спроса на отечественные беспилотные авиационные системы"</t>
  </si>
  <si>
    <t>Региональный проект "Организация обеспечения устойчивой сотовой связи и (или) доступом к сети "Интернет" населенных пунктов Забайкальского края"</t>
  </si>
  <si>
    <t>Региональный проект "Обустройство взлетно-посадочных полос на территории Забайкальского края"</t>
  </si>
  <si>
    <t xml:space="preserve">Национальный проект "Беспилотные авиационные системы" </t>
  </si>
  <si>
    <t>Национальный проект "Туризм и индустрия гостеприимства"</t>
  </si>
  <si>
    <t>Региональный проект "Развитие туристической инфраструктуры"</t>
  </si>
  <si>
    <t>Региональный проект "Развитие инфраструктурытерриторий опережающего социально-экономического развития в Забайкальском крае"</t>
  </si>
  <si>
    <t>Региональный проект "Проведение проектирования, строительства, модернизации, реконструкции и капитального ремонта объектов коммунальной инфраструктуры на территории Забайкальского края"</t>
  </si>
  <si>
    <t>Региональный проект "Электроавтомобиль и водородный автомобиль"</t>
  </si>
  <si>
    <t>Региональный проект "Благоустройство дальневосточных дворов"</t>
  </si>
  <si>
    <t>Региональный проект "Разработка проектной документации по благоустройству набережной р.Чита"</t>
  </si>
  <si>
    <t>Региональный проект "Благоустройство сельских территорий"</t>
  </si>
  <si>
    <t>Региональный проект "Инфраструктурные проекты за счет бюджетных кредитов из федерального бюджета"</t>
  </si>
  <si>
    <t>Региональный проект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округа"</t>
  </si>
  <si>
    <t>Создание модульных не капитальных средств размещения при реализации инвестиционных проектов</t>
  </si>
  <si>
    <t>Достижение показателей государственной программы Российской Федерации "Развитие туризма"</t>
  </si>
  <si>
    <t>Приложение №6</t>
  </si>
  <si>
    <t>Приобретение беспилотных авиационных систем органами исполнительной власти субъектов РФ в области лесных отношений</t>
  </si>
  <si>
    <t>Региональный проект "Укрепление единства российской нации и этнокультурное развитие народов России, поддержка экономического и социального развития коренных малочисленных народов Севера, Сибири и Дальнего Востока РФ"</t>
  </si>
  <si>
    <t>Утверждено Законом от 02.04.2024 №2322-ЗЗК</t>
  </si>
  <si>
    <t>4</t>
  </si>
  <si>
    <t>5</t>
  </si>
  <si>
    <t>6</t>
  </si>
  <si>
    <t>Реализация мероприятий по осуществлению реконструкции объектов в аэропортовых комплексах, находящихся в собственности субъектов Российской Федерации</t>
  </si>
  <si>
    <t>Региональный проект "Строительство искусственных сооружений и реконструкция автомобильных дорог"</t>
  </si>
  <si>
    <t>Региональный проект  "Реализация мероприятий по созданию "Читинского квартала" в г. Чита"</t>
  </si>
  <si>
    <t>Региональный проект "Обустройство освещения в населенных пунктах Забайкальского края"</t>
  </si>
  <si>
    <t>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</si>
  <si>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Обеспечение деятельности по оказанию коммунальной услуги населению по обращению с твердыми коммунальными отходами</t>
  </si>
  <si>
    <t>Корректировка территориальной схемы обращения с отходами Забайкальского края, в том числе ее электронной модели</t>
  </si>
  <si>
    <t>Региональный проект "Развитие инфраструктуры здравоохранения"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</si>
  <si>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</si>
  <si>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 xml:space="preserve">ИТОГО РАСХОДОВ </t>
  </si>
  <si>
    <t>ВСЕГО РАСХОДОВ НА РЕГИОНАЛЬНЫЕ ПРОЕКТЫ, ВХОДЯЩИЕ В СОСТАВ НАЦИОНАЛЬНЫХ ПРОЕКТОВ</t>
  </si>
  <si>
    <t>РЕГИОНАЛЬНЫЕ ПРОЕКТЫ, НЕ ВХОДЯЩИЕ В СОСТАВ НАЦИОНАЛЬНЫХ ПРОЕКТОВ</t>
  </si>
  <si>
    <t>7</t>
  </si>
  <si>
    <t>Региональный проект "Обеспечение первичных мер пожарной безопасности в населенных пунктах Забайкальского края"</t>
  </si>
  <si>
    <t>8</t>
  </si>
  <si>
    <t>в абсолютной сумме                   (гр.7-гр.6)</t>
  </si>
  <si>
    <t>9</t>
  </si>
  <si>
    <t>в %   (гр.7/гр.6)</t>
  </si>
  <si>
    <t>в 4,4 раза</t>
  </si>
  <si>
    <t>в 3,1 раза</t>
  </si>
  <si>
    <t>к Заключению от 26.11.2024</t>
  </si>
  <si>
    <t>№76-24/КФ-З-КСП</t>
  </si>
  <si>
    <t>Утверждено Законом от 24.04.2024 №2335-ЗЗК,        от 10.06.2024 №2359-ЗЗК</t>
  </si>
  <si>
    <t>Утверждено Законом от 03.07.2024 №2369-ЗЗК</t>
  </si>
  <si>
    <t>Утверждено Законом от 04.10.2024 №2393-ЗЗК</t>
  </si>
  <si>
    <t>в 1,6 раз</t>
  </si>
  <si>
    <t>в 1,8 раз</t>
  </si>
  <si>
    <t>в 2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</si>
</sst>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0.00"/>
    <numFmt numFmtId="165" formatCode="#,##0.000"/>
    <numFmt numFmtId="166" formatCode="#,##0.00000"/>
    <numFmt numFmtId="167" formatCode="#,##0.0"/>
  </numFmts>
  <fonts count="22" x14ac:knownFonts="1"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Calibri"/>
      <family val="2"/>
      <scheme val="minor"/>
    </font>
    <font>
      <b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/>
    <xf numFmtId="0" fontId="1" fillId="0" borderId="1">
      <alignment horizontal="center" vertical="center" wrapText="1"/>
    </xf>
    <xf numFmtId="0" fontId="2" fillId="0" borderId="1"/>
    <xf numFmtId="0" fontId="3" fillId="0" borderId="1">
      <alignment horizontal="right" vertical="center" wrapText="1"/>
    </xf>
    <xf numFmtId="49" fontId="4" fillId="0" borderId="2">
      <alignment horizontal="center" vertical="center" wrapText="1"/>
    </xf>
    <xf numFmtId="0" fontId="4" fillId="2" borderId="2">
      <alignment horizontal="center" vertical="center" shrinkToFit="1"/>
    </xf>
    <xf numFmtId="0" fontId="4" fillId="2" borderId="2">
      <alignment horizontal="left" vertical="top" wrapText="1"/>
    </xf>
    <xf numFmtId="49" fontId="4" fillId="2" borderId="2">
      <alignment horizontal="center" vertical="top" shrinkToFit="1"/>
    </xf>
    <xf numFmtId="4" fontId="4" fillId="2" borderId="2">
      <alignment horizontal="right" vertical="top" shrinkToFit="1"/>
    </xf>
    <xf numFmtId="164" fontId="4" fillId="2" borderId="2">
      <alignment horizontal="right" vertical="top" shrinkToFit="1"/>
    </xf>
    <xf numFmtId="0" fontId="5" fillId="0" borderId="1"/>
    <xf numFmtId="0" fontId="3" fillId="0" borderId="2">
      <alignment horizontal="center" vertical="center" shrinkToFit="1"/>
    </xf>
    <xf numFmtId="0" fontId="3" fillId="0" borderId="2">
      <alignment horizontal="left" vertical="top" wrapText="1"/>
    </xf>
    <xf numFmtId="49" fontId="3" fillId="0" borderId="2">
      <alignment horizontal="center" vertical="top" shrinkToFit="1"/>
    </xf>
    <xf numFmtId="4" fontId="3" fillId="0" borderId="2">
      <alignment horizontal="right" vertical="top" shrinkToFit="1"/>
    </xf>
    <xf numFmtId="164" fontId="3" fillId="0" borderId="2">
      <alignment horizontal="right" vertical="top" shrinkToFit="1"/>
    </xf>
    <xf numFmtId="0" fontId="3" fillId="0" borderId="3">
      <alignment horizontal="center" vertical="center"/>
    </xf>
    <xf numFmtId="0" fontId="3" fillId="0" borderId="3"/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  <xf numFmtId="0" fontId="3" fillId="0" borderId="1">
      <alignment horizontal="right" vertical="center"/>
    </xf>
    <xf numFmtId="4" fontId="12" fillId="0" borderId="2">
      <alignment horizontal="right" vertical="top" shrinkToFit="1"/>
    </xf>
    <xf numFmtId="49" fontId="14" fillId="0" borderId="11">
      <alignment horizontal="center" vertical="top" shrinkToFit="1"/>
    </xf>
  </cellStyleXfs>
  <cellXfs count="101">
    <xf numFmtId="0" fontId="0" fillId="0" borderId="0" xfId="0"/>
    <xf numFmtId="0" fontId="0" fillId="0" borderId="0" xfId="0" applyProtection="1">
      <protection locked="0"/>
    </xf>
    <xf numFmtId="0" fontId="3" fillId="0" borderId="2" xfId="12" quotePrefix="1" applyNumberFormat="1" applyProtection="1">
      <alignment horizontal="left" vertical="top" wrapText="1"/>
    </xf>
    <xf numFmtId="0" fontId="4" fillId="4" borderId="2" xfId="6" quotePrefix="1" applyFill="1">
      <alignment horizontal="left" vertical="top" wrapText="1"/>
    </xf>
    <xf numFmtId="0" fontId="11" fillId="2" borderId="2" xfId="6" quotePrefix="1" applyNumberFormat="1" applyFont="1" applyProtection="1">
      <alignment horizontal="left" vertical="top" wrapText="1"/>
    </xf>
    <xf numFmtId="0" fontId="0" fillId="0" borderId="0" xfId="0" applyFont="1" applyProtection="1">
      <protection locked="0"/>
    </xf>
    <xf numFmtId="0" fontId="4" fillId="0" borderId="2" xfId="12" quotePrefix="1" applyNumberFormat="1" applyFont="1" applyProtection="1">
      <alignment horizontal="left" vertical="top" wrapText="1"/>
    </xf>
    <xf numFmtId="0" fontId="3" fillId="5" borderId="2" xfId="12" quotePrefix="1" applyNumberFormat="1" applyFill="1" applyProtection="1">
      <alignment horizontal="left" vertical="top" wrapText="1"/>
    </xf>
    <xf numFmtId="165" fontId="4" fillId="2" borderId="1" xfId="6" quotePrefix="1" applyNumberFormat="1" applyBorder="1" applyProtection="1">
      <alignment horizontal="left" vertical="top" wrapText="1"/>
    </xf>
    <xf numFmtId="166" fontId="4" fillId="2" borderId="1" xfId="8" applyNumberFormat="1" applyBorder="1" applyProtection="1">
      <alignment horizontal="right" vertical="top" shrinkToFit="1"/>
    </xf>
    <xf numFmtId="0" fontId="15" fillId="0" borderId="0" xfId="0" applyFont="1" applyProtection="1">
      <protection locked="0"/>
    </xf>
    <xf numFmtId="49" fontId="16" fillId="0" borderId="2" xfId="4" applyFont="1">
      <alignment horizontal="center" vertical="center" wrapText="1"/>
    </xf>
    <xf numFmtId="49" fontId="16" fillId="0" borderId="5" xfId="4" applyFont="1" applyBorder="1">
      <alignment horizontal="center" vertical="center" wrapText="1"/>
    </xf>
    <xf numFmtId="0" fontId="3" fillId="2" borderId="2" xfId="6" quotePrefix="1" applyNumberFormat="1" applyFont="1" applyProtection="1">
      <alignment horizontal="left" vertical="top" wrapText="1"/>
    </xf>
    <xf numFmtId="0" fontId="3" fillId="0" borderId="2" xfId="12" quotePrefix="1" applyNumberFormat="1" applyFont="1" applyProtection="1">
      <alignment horizontal="left" vertical="top" wrapText="1"/>
    </xf>
    <xf numFmtId="0" fontId="0" fillId="0" borderId="0" xfId="0" applyAlignment="1" applyProtection="1">
      <alignment horizontal="center"/>
      <protection locked="0"/>
    </xf>
    <xf numFmtId="0" fontId="3" fillId="0" borderId="2" xfId="12" quotePrefix="1" applyNumberFormat="1" applyFill="1" applyProtection="1">
      <alignment horizontal="left" vertical="top" wrapText="1"/>
    </xf>
    <xf numFmtId="0" fontId="3" fillId="0" borderId="2" xfId="6" quotePrefix="1" applyNumberFormat="1" applyFont="1" applyFill="1" applyProtection="1">
      <alignment horizontal="left" vertical="top" wrapText="1"/>
    </xf>
    <xf numFmtId="0" fontId="3" fillId="0" borderId="2" xfId="12" quotePrefix="1" applyNumberFormat="1" applyFill="1" applyAlignment="1" applyProtection="1">
      <alignment horizontal="left" vertical="center" wrapText="1"/>
    </xf>
    <xf numFmtId="0" fontId="11" fillId="0" borderId="2" xfId="6" quotePrefix="1" applyNumberFormat="1" applyFont="1" applyFill="1" applyProtection="1">
      <alignment horizontal="left" vertical="top" wrapText="1"/>
    </xf>
    <xf numFmtId="0" fontId="3" fillId="0" borderId="2" xfId="12" quotePrefix="1" applyNumberFormat="1" applyFill="1" applyAlignment="1" applyProtection="1">
      <alignment horizontal="left" vertical="top" wrapText="1"/>
    </xf>
    <xf numFmtId="0" fontId="3" fillId="0" borderId="2" xfId="12" quotePrefix="1" applyNumberFormat="1" applyFill="1" applyAlignment="1" applyProtection="1">
      <alignment horizontal="left" wrapText="1"/>
    </xf>
    <xf numFmtId="0" fontId="3" fillId="0" borderId="9" xfId="12" quotePrefix="1" applyNumberFormat="1" applyBorder="1" applyProtection="1">
      <alignment horizontal="left" vertical="top" wrapText="1"/>
    </xf>
    <xf numFmtId="0" fontId="3" fillId="0" borderId="9" xfId="12" quotePrefix="1" applyNumberFormat="1" applyFont="1" applyBorder="1" applyProtection="1">
      <alignment horizontal="left" vertical="top" wrapText="1"/>
    </xf>
    <xf numFmtId="167" fontId="3" fillId="0" borderId="9" xfId="14" applyNumberFormat="1" applyFill="1" applyBorder="1" applyAlignment="1" applyProtection="1">
      <alignment horizontal="center" vertical="center" shrinkToFit="1"/>
    </xf>
    <xf numFmtId="167" fontId="3" fillId="0" borderId="2" xfId="14" applyNumberFormat="1" applyFill="1" applyAlignment="1" applyProtection="1">
      <alignment horizontal="center" vertical="center" shrinkToFit="1"/>
    </xf>
    <xf numFmtId="167" fontId="4" fillId="0" borderId="2" xfId="8" applyNumberFormat="1" applyFill="1" applyAlignment="1" applyProtection="1">
      <alignment horizontal="center" vertical="center" shrinkToFit="1"/>
    </xf>
    <xf numFmtId="167" fontId="4" fillId="0" borderId="2" xfId="14" applyNumberFormat="1" applyFont="1" applyFill="1" applyAlignment="1" applyProtection="1">
      <alignment horizontal="center" vertical="center" shrinkToFit="1"/>
    </xf>
    <xf numFmtId="167" fontId="4" fillId="6" borderId="9" xfId="14" applyNumberFormat="1" applyFont="1" applyFill="1" applyBorder="1" applyAlignment="1" applyProtection="1">
      <alignment horizontal="center" vertical="center" shrinkToFit="1"/>
    </xf>
    <xf numFmtId="167" fontId="3" fillId="0" borderId="2" xfId="8" applyNumberFormat="1" applyFont="1" applyFill="1" applyAlignment="1" applyProtection="1">
      <alignment horizontal="center" vertical="center" shrinkToFit="1"/>
    </xf>
    <xf numFmtId="0" fontId="0" fillId="0" borderId="0" xfId="0" applyFill="1" applyProtection="1">
      <protection locked="0"/>
    </xf>
    <xf numFmtId="167" fontId="11" fillId="0" borderId="2" xfId="8" applyNumberFormat="1" applyFont="1" applyFill="1" applyAlignment="1" applyProtection="1">
      <alignment horizontal="center" vertical="center" shrinkToFit="1"/>
    </xf>
    <xf numFmtId="167" fontId="4" fillId="0" borderId="2" xfId="14" applyNumberFormat="1" applyFont="1" applyFill="1" applyAlignment="1" applyProtection="1">
      <alignment horizontal="center" vertical="top" shrinkToFit="1"/>
    </xf>
    <xf numFmtId="167" fontId="3" fillId="0" borderId="2" xfId="14" applyNumberFormat="1" applyFill="1" applyAlignment="1" applyProtection="1">
      <alignment horizontal="center" vertical="top" shrinkToFit="1"/>
    </xf>
    <xf numFmtId="4" fontId="4" fillId="0" borderId="1" xfId="8" applyNumberFormat="1" applyFill="1" applyBorder="1" applyProtection="1">
      <alignment horizontal="right" vertical="top" shrinkToFit="1"/>
    </xf>
    <xf numFmtId="49" fontId="16" fillId="0" borderId="5" xfId="4" applyFont="1" applyFill="1" applyBorder="1" applyAlignment="1">
      <alignment horizontal="center" vertical="center" wrapText="1"/>
    </xf>
    <xf numFmtId="167" fontId="4" fillId="9" borderId="2" xfId="8" applyNumberFormat="1" applyFill="1" applyAlignment="1" applyProtection="1">
      <alignment horizontal="center" vertical="center" shrinkToFit="1"/>
    </xf>
    <xf numFmtId="0" fontId="4" fillId="9" borderId="2" xfId="6" quotePrefix="1" applyNumberFormat="1" applyFill="1" applyProtection="1">
      <alignment horizontal="left" vertical="top" wrapText="1"/>
    </xf>
    <xf numFmtId="0" fontId="10" fillId="9" borderId="2" xfId="6" quotePrefix="1" applyNumberFormat="1" applyFont="1" applyFill="1" applyProtection="1">
      <alignment horizontal="left" vertical="top" wrapText="1"/>
    </xf>
    <xf numFmtId="0" fontId="4" fillId="9" borderId="2" xfId="12" quotePrefix="1" applyNumberFormat="1" applyFont="1" applyFill="1" applyProtection="1">
      <alignment horizontal="left" vertical="top" wrapText="1"/>
    </xf>
    <xf numFmtId="167" fontId="4" fillId="9" borderId="2" xfId="14" applyNumberFormat="1" applyFont="1" applyFill="1" applyAlignment="1" applyProtection="1">
      <alignment horizontal="center" vertical="center" shrinkToFit="1"/>
    </xf>
    <xf numFmtId="0" fontId="4" fillId="9" borderId="12" xfId="6" quotePrefix="1" applyNumberFormat="1" applyFont="1" applyFill="1" applyBorder="1" applyProtection="1">
      <alignment horizontal="left" vertical="top" wrapText="1"/>
    </xf>
    <xf numFmtId="0" fontId="11" fillId="2" borderId="12" xfId="6" quotePrefix="1" applyNumberFormat="1" applyFont="1" applyBorder="1" applyProtection="1">
      <alignment horizontal="left" vertical="top" wrapText="1"/>
    </xf>
    <xf numFmtId="0" fontId="3" fillId="0" borderId="12" xfId="12" quotePrefix="1" applyNumberFormat="1" applyBorder="1" applyProtection="1">
      <alignment horizontal="left" vertical="top" wrapText="1"/>
    </xf>
    <xf numFmtId="167" fontId="3" fillId="0" borderId="5" xfId="14" applyNumberFormat="1" applyFill="1" applyBorder="1" applyAlignment="1" applyProtection="1">
      <alignment horizontal="center" vertical="center" shrinkToFit="1"/>
    </xf>
    <xf numFmtId="167" fontId="4" fillId="9" borderId="9" xfId="8" applyNumberFormat="1" applyFill="1" applyBorder="1" applyAlignment="1" applyProtection="1">
      <alignment horizontal="center" vertical="center" shrinkToFit="1"/>
    </xf>
    <xf numFmtId="167" fontId="11" fillId="0" borderId="9" xfId="8" applyNumberFormat="1" applyFont="1" applyFill="1" applyBorder="1" applyAlignment="1" applyProtection="1">
      <alignment horizontal="center" vertical="center" shrinkToFit="1"/>
    </xf>
    <xf numFmtId="167" fontId="4" fillId="9" borderId="9" xfId="14" applyNumberFormat="1" applyFont="1" applyFill="1" applyBorder="1" applyAlignment="1" applyProtection="1">
      <alignment horizontal="center" vertical="center" shrinkToFit="1"/>
    </xf>
    <xf numFmtId="167" fontId="4" fillId="6" borderId="2" xfId="8" applyNumberFormat="1" applyFill="1" applyAlignment="1" applyProtection="1">
      <alignment horizontal="center" vertical="center" shrinkToFit="1"/>
    </xf>
    <xf numFmtId="167" fontId="4" fillId="6" borderId="4" xfId="8" applyNumberFormat="1" applyFill="1" applyBorder="1" applyAlignment="1" applyProtection="1">
      <alignment horizontal="center" vertical="center" shrinkToFit="1"/>
    </xf>
    <xf numFmtId="167" fontId="3" fillId="5" borderId="9" xfId="14" applyNumberFormat="1" applyFill="1" applyBorder="1" applyAlignment="1" applyProtection="1">
      <alignment horizontal="center" vertical="center" shrinkToFit="1"/>
    </xf>
    <xf numFmtId="167" fontId="3" fillId="5" borderId="9" xfId="14" applyNumberFormat="1" applyFont="1" applyFill="1" applyBorder="1" applyAlignment="1" applyProtection="1">
      <alignment horizontal="center" vertical="center" shrinkToFit="1"/>
    </xf>
    <xf numFmtId="0" fontId="3" fillId="0" borderId="9" xfId="12" quotePrefix="1" applyNumberFormat="1" applyBorder="1" applyAlignment="1" applyProtection="1">
      <alignment horizontal="left" vertical="center" wrapText="1"/>
    </xf>
    <xf numFmtId="0" fontId="3" fillId="0" borderId="9" xfId="12" quotePrefix="1" applyNumberFormat="1" applyFont="1" applyBorder="1" applyAlignment="1" applyProtection="1">
      <alignment horizontal="left" vertical="center" wrapText="1"/>
    </xf>
    <xf numFmtId="0" fontId="4" fillId="4" borderId="2" xfId="6" quotePrefix="1" applyFill="1" applyAlignment="1">
      <alignment horizontal="left" vertical="center" wrapText="1"/>
    </xf>
    <xf numFmtId="0" fontId="4" fillId="9" borderId="2" xfId="6" quotePrefix="1" applyNumberFormat="1" applyFill="1" applyAlignment="1" applyProtection="1">
      <alignment horizontal="left" vertical="center" wrapText="1"/>
    </xf>
    <xf numFmtId="0" fontId="4" fillId="9" borderId="12" xfId="6" quotePrefix="1" applyNumberFormat="1" applyFill="1" applyBorder="1" applyAlignment="1" applyProtection="1">
      <alignment horizontal="left" vertical="center" wrapText="1"/>
    </xf>
    <xf numFmtId="0" fontId="4" fillId="6" borderId="9" xfId="12" quotePrefix="1" applyNumberFormat="1" applyFont="1" applyFill="1" applyBorder="1" applyAlignment="1" applyProtection="1">
      <alignment horizontal="left" vertical="center" wrapText="1"/>
    </xf>
    <xf numFmtId="0" fontId="4" fillId="9" borderId="9" xfId="12" quotePrefix="1" applyNumberFormat="1" applyFont="1" applyFill="1" applyBorder="1" applyAlignment="1" applyProtection="1">
      <alignment horizontal="left" vertical="center" wrapText="1"/>
    </xf>
    <xf numFmtId="49" fontId="16" fillId="0" borderId="5" xfId="4" applyFont="1" applyFill="1" applyBorder="1">
      <alignment horizontal="center" vertical="center" wrapText="1"/>
    </xf>
    <xf numFmtId="0" fontId="4" fillId="4" borderId="4" xfId="6" quotePrefix="1" applyFill="1" applyBorder="1" applyAlignment="1">
      <alignment horizontal="left" vertical="center" wrapText="1"/>
    </xf>
    <xf numFmtId="0" fontId="4" fillId="6" borderId="10" xfId="12" quotePrefix="1" applyNumberFormat="1" applyFont="1" applyFill="1" applyBorder="1" applyAlignment="1" applyProtection="1">
      <alignment horizontal="left" vertical="center" wrapText="1"/>
    </xf>
    <xf numFmtId="167" fontId="4" fillId="6" borderId="10" xfId="14" applyNumberFormat="1" applyFont="1" applyFill="1" applyBorder="1" applyAlignment="1" applyProtection="1">
      <alignment horizontal="center" vertical="center" shrinkToFit="1"/>
    </xf>
    <xf numFmtId="167" fontId="4" fillId="6" borderId="5" xfId="8" applyNumberFormat="1" applyFill="1" applyBorder="1" applyAlignment="1" applyProtection="1">
      <alignment horizontal="center" vertical="center" shrinkToFit="1"/>
    </xf>
    <xf numFmtId="167" fontId="3" fillId="0" borderId="9" xfId="0" applyNumberFormat="1" applyFont="1" applyFill="1" applyBorder="1" applyAlignment="1">
      <alignment horizontal="center" vertical="center" wrapText="1"/>
    </xf>
    <xf numFmtId="0" fontId="4" fillId="6" borderId="2" xfId="6" quotePrefix="1" applyFill="1">
      <alignment horizontal="left" vertical="top" wrapText="1"/>
    </xf>
    <xf numFmtId="0" fontId="4" fillId="6" borderId="2" xfId="6" quotePrefix="1" applyFill="1" applyAlignment="1">
      <alignment horizontal="left" vertical="center" wrapText="1"/>
    </xf>
    <xf numFmtId="167" fontId="4" fillId="9" borderId="2" xfId="14" applyNumberFormat="1" applyFont="1" applyFill="1" applyAlignment="1" applyProtection="1">
      <alignment horizontal="center" vertical="top" shrinkToFit="1"/>
    </xf>
    <xf numFmtId="0" fontId="4" fillId="9" borderId="9" xfId="6" quotePrefix="1" applyNumberFormat="1" applyFill="1" applyBorder="1" applyAlignment="1" applyProtection="1">
      <alignment horizontal="left" vertical="center" wrapText="1"/>
    </xf>
    <xf numFmtId="0" fontId="19" fillId="0" borderId="0" xfId="0" applyFont="1" applyProtection="1">
      <protection locked="0"/>
    </xf>
    <xf numFmtId="167" fontId="5" fillId="6" borderId="9" xfId="8" applyNumberFormat="1" applyFont="1" applyFill="1" applyBorder="1" applyAlignment="1" applyProtection="1">
      <alignment horizontal="center" vertical="center" shrinkToFit="1"/>
    </xf>
    <xf numFmtId="167" fontId="5" fillId="6" borderId="9" xfId="14" applyNumberFormat="1" applyFont="1" applyFill="1" applyBorder="1" applyAlignment="1" applyProtection="1">
      <alignment horizontal="center" vertical="center" shrinkToFit="1"/>
    </xf>
    <xf numFmtId="165" fontId="1" fillId="6" borderId="9" xfId="6" quotePrefix="1" applyNumberFormat="1" applyFont="1" applyFill="1" applyBorder="1" applyProtection="1">
      <alignment horizontal="left" vertical="top" wrapText="1"/>
    </xf>
    <xf numFmtId="0" fontId="4" fillId="9" borderId="4" xfId="6" quotePrefix="1" applyNumberFormat="1" applyFill="1" applyBorder="1" applyAlignment="1" applyProtection="1">
      <alignment horizontal="left" vertical="center" wrapText="1"/>
    </xf>
    <xf numFmtId="167" fontId="4" fillId="9" borderId="4" xfId="8" applyNumberFormat="1" applyFill="1" applyBorder="1" applyAlignment="1" applyProtection="1">
      <alignment horizontal="center" vertical="center" shrinkToFit="1"/>
    </xf>
    <xf numFmtId="0" fontId="4" fillId="4" borderId="5" xfId="6" quotePrefix="1" applyFill="1" applyBorder="1" applyAlignment="1">
      <alignment horizontal="left" vertical="center" wrapText="1"/>
    </xf>
    <xf numFmtId="0" fontId="3" fillId="8" borderId="9" xfId="0" applyFont="1" applyFill="1" applyBorder="1" applyAlignment="1">
      <alignment horizontal="justify" vertical="center" wrapText="1"/>
    </xf>
    <xf numFmtId="0" fontId="18" fillId="7" borderId="9" xfId="0" applyFont="1" applyFill="1" applyBorder="1" applyAlignment="1">
      <alignment vertical="top" wrapText="1"/>
    </xf>
    <xf numFmtId="167" fontId="3" fillId="0" borderId="13" xfId="14" applyNumberFormat="1" applyFill="1" applyBorder="1" applyAlignment="1" applyProtection="1">
      <alignment horizontal="center" vertical="center" shrinkToFit="1"/>
    </xf>
    <xf numFmtId="49" fontId="3" fillId="0" borderId="2" xfId="13" applyFill="1">
      <alignment horizontal="center" vertical="top" shrinkToFit="1"/>
    </xf>
    <xf numFmtId="167" fontId="4" fillId="9" borderId="2" xfId="8" applyNumberFormat="1" applyFont="1" applyFill="1" applyAlignment="1" applyProtection="1">
      <alignment horizontal="center" vertical="center" shrinkToFit="1"/>
    </xf>
    <xf numFmtId="0" fontId="21" fillId="9" borderId="9" xfId="12" quotePrefix="1" applyNumberFormat="1" applyFont="1" applyFill="1" applyBorder="1" applyAlignment="1" applyProtection="1">
      <alignment horizontal="left" vertical="center" wrapText="1"/>
    </xf>
    <xf numFmtId="167" fontId="21" fillId="9" borderId="9" xfId="14" applyNumberFormat="1" applyFont="1" applyFill="1" applyBorder="1" applyAlignment="1" applyProtection="1">
      <alignment horizontal="center" vertical="center" shrinkToFit="1"/>
    </xf>
    <xf numFmtId="167" fontId="21" fillId="9" borderId="2" xfId="8" applyNumberFormat="1" applyFont="1" applyFill="1" applyAlignment="1" applyProtection="1">
      <alignment horizontal="center" vertical="center" shrinkToFit="1"/>
    </xf>
    <xf numFmtId="49" fontId="4" fillId="0" borderId="12" xfId="4" applyNumberFormat="1" applyBorder="1" applyProtection="1">
      <alignment horizontal="center" vertical="center" wrapText="1"/>
    </xf>
    <xf numFmtId="49" fontId="4" fillId="0" borderId="12" xfId="4" applyBorder="1">
      <alignment horizontal="center" vertical="center" wrapText="1"/>
    </xf>
    <xf numFmtId="0" fontId="17" fillId="0" borderId="1" xfId="1" applyFont="1">
      <alignment horizontal="center" vertical="center" wrapText="1"/>
    </xf>
    <xf numFmtId="0" fontId="11" fillId="0" borderId="1" xfId="3" applyFont="1" applyAlignment="1">
      <alignment horizontal="right" vertical="center" wrapText="1"/>
    </xf>
    <xf numFmtId="0" fontId="3" fillId="0" borderId="1" xfId="3" applyAlignment="1">
      <alignment horizontal="right" vertical="center" wrapText="1"/>
    </xf>
    <xf numFmtId="49" fontId="4" fillId="0" borderId="9" xfId="4" applyNumberFormat="1" applyFont="1" applyFill="1" applyBorder="1" applyAlignment="1" applyProtection="1">
      <alignment horizontal="center" vertical="center" wrapText="1"/>
    </xf>
    <xf numFmtId="49" fontId="4" fillId="0" borderId="9" xfId="4" applyNumberForma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0" fontId="13" fillId="5" borderId="10" xfId="0" applyFont="1" applyFill="1" applyBorder="1" applyAlignment="1" applyProtection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14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 wrapText="1"/>
    </xf>
    <xf numFmtId="0" fontId="0" fillId="5" borderId="0" xfId="0" applyFill="1" applyAlignment="1" applyProtection="1">
      <alignment horizontal="right"/>
      <protection locked="0"/>
    </xf>
    <xf numFmtId="0" fontId="9" fillId="5" borderId="1" xfId="0" applyFont="1" applyFill="1" applyBorder="1" applyAlignment="1" applyProtection="1">
      <alignment horizontal="right" wrapText="1"/>
      <protection locked="0"/>
    </xf>
  </cellXfs>
  <cellStyles count="29">
    <cellStyle name="br" xfId="21"/>
    <cellStyle name="col" xfId="20"/>
    <cellStyle name="ex67" xfId="28"/>
    <cellStyle name="st24" xfId="3"/>
    <cellStyle name="st25" xfId="10"/>
    <cellStyle name="style0" xfId="22"/>
    <cellStyle name="td" xfId="23"/>
    <cellStyle name="tr" xfId="19"/>
    <cellStyle name="xl21" xfId="24"/>
    <cellStyle name="xl22" xfId="4"/>
    <cellStyle name="xl23" xfId="5"/>
    <cellStyle name="xl24" xfId="11"/>
    <cellStyle name="xl25" xfId="16"/>
    <cellStyle name="xl26" xfId="25"/>
    <cellStyle name="xl27" xfId="6"/>
    <cellStyle name="xl28" xfId="12"/>
    <cellStyle name="xl29" xfId="17"/>
    <cellStyle name="xl30" xfId="7"/>
    <cellStyle name="xl31" xfId="13"/>
    <cellStyle name="xl32" xfId="8"/>
    <cellStyle name="xl33" xfId="14"/>
    <cellStyle name="xl34" xfId="9"/>
    <cellStyle name="xl35" xfId="15"/>
    <cellStyle name="xl36" xfId="1"/>
    <cellStyle name="xl37" xfId="26"/>
    <cellStyle name="xl38" xfId="18"/>
    <cellStyle name="xl39" xfId="2"/>
    <cellStyle name="xl43" xfId="27"/>
    <cellStyle name="Обычный" xfId="0" builtinId="0"/>
  </cellStyles>
  <dxfs count="0"/>
  <tableStyles count="0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3"/>
  <sheetViews>
    <sheetView showGridLines="0" tabSelected="1" view="pageBreakPreview" zoomScaleNormal="100" zoomScaleSheetLayoutView="100" workbookViewId="0">
      <selection activeCell="L13" sqref="L13"/>
    </sheetView>
  </sheetViews>
  <sheetFormatPr defaultRowHeight="15" x14ac:dyDescent="0.25"/>
  <cols>
    <col min="1" max="1" width="98.28515625" style="1" customWidth="1"/>
    <col min="2" max="2" width="14.28515625" style="30" customWidth="1"/>
    <col min="3" max="5" width="14.85546875" style="30" customWidth="1"/>
    <col min="6" max="6" width="13.85546875" style="30" customWidth="1"/>
    <col min="7" max="7" width="14.85546875" style="30" customWidth="1"/>
    <col min="8" max="9" width="12.42578125" style="1" customWidth="1"/>
    <col min="10" max="16384" width="9.140625" style="1"/>
  </cols>
  <sheetData>
    <row r="1" spans="1:9" ht="15" customHeight="1" x14ac:dyDescent="0.25">
      <c r="C1" s="99"/>
      <c r="D1" s="99"/>
      <c r="E1" s="99"/>
      <c r="F1" s="99"/>
      <c r="G1" s="99"/>
      <c r="H1" s="100" t="s">
        <v>192</v>
      </c>
      <c r="I1" s="100"/>
    </row>
    <row r="2" spans="1:9" ht="13.5" customHeight="1" x14ac:dyDescent="0.25">
      <c r="C2" s="100" t="s">
        <v>219</v>
      </c>
      <c r="D2" s="100"/>
      <c r="E2" s="100"/>
      <c r="F2" s="100"/>
      <c r="G2" s="100"/>
      <c r="H2" s="100"/>
      <c r="I2" s="100"/>
    </row>
    <row r="3" spans="1:9" ht="13.5" customHeight="1" x14ac:dyDescent="0.25">
      <c r="C3" s="99"/>
      <c r="D3" s="99"/>
      <c r="E3" s="99"/>
      <c r="F3" s="99"/>
      <c r="G3" s="99"/>
      <c r="H3" s="100" t="s">
        <v>220</v>
      </c>
      <c r="I3" s="100"/>
    </row>
    <row r="4" spans="1:9" ht="28.5" customHeight="1" x14ac:dyDescent="0.25">
      <c r="A4" s="86" t="s">
        <v>138</v>
      </c>
      <c r="B4" s="86"/>
      <c r="C4" s="86"/>
      <c r="D4" s="86"/>
      <c r="E4" s="86"/>
      <c r="F4" s="86"/>
      <c r="G4" s="86"/>
      <c r="H4" s="86"/>
      <c r="I4" s="86"/>
    </row>
    <row r="5" spans="1:9" ht="15.2" customHeight="1" x14ac:dyDescent="0.25">
      <c r="A5" s="87" t="s">
        <v>42</v>
      </c>
      <c r="B5" s="88"/>
      <c r="C5" s="88"/>
      <c r="D5" s="88"/>
      <c r="E5" s="88"/>
      <c r="F5" s="88"/>
      <c r="G5" s="88"/>
      <c r="H5" s="88"/>
      <c r="I5" s="88"/>
    </row>
    <row r="6" spans="1:9" ht="16.5" customHeight="1" x14ac:dyDescent="0.25">
      <c r="A6" s="84" t="s">
        <v>0</v>
      </c>
      <c r="B6" s="89" t="s">
        <v>139</v>
      </c>
      <c r="C6" s="89" t="s">
        <v>195</v>
      </c>
      <c r="D6" s="89" t="s">
        <v>221</v>
      </c>
      <c r="E6" s="95" t="s">
        <v>222</v>
      </c>
      <c r="F6" s="96" t="s">
        <v>223</v>
      </c>
      <c r="G6" s="89" t="s">
        <v>109</v>
      </c>
      <c r="H6" s="91" t="s">
        <v>114</v>
      </c>
      <c r="I6" s="92"/>
    </row>
    <row r="7" spans="1:9" ht="12.75" customHeight="1" x14ac:dyDescent="0.25">
      <c r="A7" s="85"/>
      <c r="B7" s="90"/>
      <c r="C7" s="90"/>
      <c r="D7" s="90"/>
      <c r="E7" s="95"/>
      <c r="F7" s="97"/>
      <c r="G7" s="89"/>
      <c r="H7" s="93" t="s">
        <v>214</v>
      </c>
      <c r="I7" s="93" t="s">
        <v>216</v>
      </c>
    </row>
    <row r="8" spans="1:9" ht="54.75" customHeight="1" x14ac:dyDescent="0.25">
      <c r="A8" s="85"/>
      <c r="B8" s="90"/>
      <c r="C8" s="90"/>
      <c r="D8" s="90"/>
      <c r="E8" s="95"/>
      <c r="F8" s="98"/>
      <c r="G8" s="89"/>
      <c r="H8" s="94" t="s">
        <v>112</v>
      </c>
      <c r="I8" s="94"/>
    </row>
    <row r="9" spans="1:9" ht="12.75" customHeight="1" x14ac:dyDescent="0.25">
      <c r="A9" s="11" t="s">
        <v>1</v>
      </c>
      <c r="B9" s="59" t="s">
        <v>2</v>
      </c>
      <c r="C9" s="35" t="s">
        <v>113</v>
      </c>
      <c r="D9" s="35" t="s">
        <v>196</v>
      </c>
      <c r="E9" s="35" t="s">
        <v>197</v>
      </c>
      <c r="F9" s="35" t="s">
        <v>198</v>
      </c>
      <c r="G9" s="35" t="s">
        <v>211</v>
      </c>
      <c r="H9" s="12" t="s">
        <v>213</v>
      </c>
      <c r="I9" s="12" t="s">
        <v>215</v>
      </c>
    </row>
    <row r="10" spans="1:9" x14ac:dyDescent="0.25">
      <c r="A10" s="65" t="s">
        <v>3</v>
      </c>
      <c r="B10" s="48">
        <f t="shared" ref="B10:G10" si="0">B11+B15+B21+B26+B29+B35</f>
        <v>1391176.7</v>
      </c>
      <c r="C10" s="48">
        <f t="shared" si="0"/>
        <v>1391176.7</v>
      </c>
      <c r="D10" s="48">
        <f t="shared" si="0"/>
        <v>1425952</v>
      </c>
      <c r="E10" s="48">
        <f t="shared" si="0"/>
        <v>1432356.7</v>
      </c>
      <c r="F10" s="48">
        <f t="shared" si="0"/>
        <v>1204097.5999999999</v>
      </c>
      <c r="G10" s="48">
        <f t="shared" si="0"/>
        <v>1220131.8</v>
      </c>
      <c r="H10" s="48">
        <f>G10-F10</f>
        <v>16034.200000000186</v>
      </c>
      <c r="I10" s="48">
        <f>G10/F10*100-100</f>
        <v>1.3316362394543546</v>
      </c>
    </row>
    <row r="11" spans="1:9" ht="16.5" customHeight="1" x14ac:dyDescent="0.25">
      <c r="A11" s="37" t="s">
        <v>4</v>
      </c>
      <c r="B11" s="36">
        <f t="shared" ref="B11:G11" si="1">SUM(B12:B14)</f>
        <v>1204840</v>
      </c>
      <c r="C11" s="36">
        <f t="shared" si="1"/>
        <v>1204840</v>
      </c>
      <c r="D11" s="36">
        <f t="shared" si="1"/>
        <v>1204840</v>
      </c>
      <c r="E11" s="36">
        <f t="shared" si="1"/>
        <v>1204840</v>
      </c>
      <c r="F11" s="36">
        <f t="shared" si="1"/>
        <v>976580.89999999991</v>
      </c>
      <c r="G11" s="36">
        <f t="shared" si="1"/>
        <v>976580.89999999991</v>
      </c>
      <c r="H11" s="36">
        <f>G11-F11</f>
        <v>0</v>
      </c>
      <c r="I11" s="36">
        <f t="shared" ref="I11:I74" si="2">G11/F11*100-100</f>
        <v>0</v>
      </c>
    </row>
    <row r="12" spans="1:9" ht="39" customHeight="1" x14ac:dyDescent="0.25">
      <c r="A12" s="16" t="s">
        <v>137</v>
      </c>
      <c r="B12" s="25">
        <v>619345.69999999995</v>
      </c>
      <c r="C12" s="25">
        <v>619345.69999999995</v>
      </c>
      <c r="D12" s="25">
        <v>619345.69999999995</v>
      </c>
      <c r="E12" s="25">
        <v>619345.69999999995</v>
      </c>
      <c r="F12" s="25">
        <v>619345.69999999995</v>
      </c>
      <c r="G12" s="25">
        <v>619345.69999999995</v>
      </c>
      <c r="H12" s="29">
        <f t="shared" ref="H12:H74" si="3">G12-F12</f>
        <v>0</v>
      </c>
      <c r="I12" s="29">
        <f t="shared" si="2"/>
        <v>0</v>
      </c>
    </row>
    <row r="13" spans="1:9" ht="28.5" customHeight="1" x14ac:dyDescent="0.25">
      <c r="A13" s="16" t="s">
        <v>47</v>
      </c>
      <c r="B13" s="25">
        <v>585494.30000000005</v>
      </c>
      <c r="C13" s="25">
        <v>585494.30000000005</v>
      </c>
      <c r="D13" s="25">
        <v>585494.30000000005</v>
      </c>
      <c r="E13" s="25">
        <v>585494.30000000005</v>
      </c>
      <c r="F13" s="25">
        <v>357235.20000000001</v>
      </c>
      <c r="G13" s="25">
        <v>357235.20000000001</v>
      </c>
      <c r="H13" s="29">
        <f t="shared" si="3"/>
        <v>0</v>
      </c>
      <c r="I13" s="29">
        <f t="shared" si="2"/>
        <v>0</v>
      </c>
    </row>
    <row r="14" spans="1:9" x14ac:dyDescent="0.25">
      <c r="A14" s="16" t="s">
        <v>48</v>
      </c>
      <c r="B14" s="25">
        <v>0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9">
        <f t="shared" si="3"/>
        <v>0</v>
      </c>
      <c r="I14" s="29">
        <v>0</v>
      </c>
    </row>
    <row r="15" spans="1:9" ht="16.5" customHeight="1" x14ac:dyDescent="0.25">
      <c r="A15" s="38" t="s">
        <v>43</v>
      </c>
      <c r="B15" s="36">
        <f t="shared" ref="B15:G15" si="4">SUM(B16:B20)</f>
        <v>60301.7</v>
      </c>
      <c r="C15" s="36">
        <f t="shared" si="4"/>
        <v>60301.7</v>
      </c>
      <c r="D15" s="36">
        <f t="shared" si="4"/>
        <v>60301.599999999999</v>
      </c>
      <c r="E15" s="36">
        <f t="shared" si="4"/>
        <v>60301.599999999999</v>
      </c>
      <c r="F15" s="36">
        <f t="shared" si="4"/>
        <v>60301.599999999999</v>
      </c>
      <c r="G15" s="36">
        <f t="shared" si="4"/>
        <v>37689.300000000003</v>
      </c>
      <c r="H15" s="36">
        <f>G15-F15</f>
        <v>-22612.299999999996</v>
      </c>
      <c r="I15" s="36">
        <f t="shared" si="2"/>
        <v>-37.498673335367549</v>
      </c>
    </row>
    <row r="16" spans="1:9" ht="27.75" customHeight="1" x14ac:dyDescent="0.25">
      <c r="A16" s="17" t="s">
        <v>136</v>
      </c>
      <c r="B16" s="29">
        <v>0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f t="shared" si="3"/>
        <v>0</v>
      </c>
      <c r="I16" s="29">
        <v>0</v>
      </c>
    </row>
    <row r="17" spans="1:9" ht="28.5" customHeight="1" x14ac:dyDescent="0.25">
      <c r="A17" s="17" t="s">
        <v>135</v>
      </c>
      <c r="B17" s="29">
        <v>22612.3</v>
      </c>
      <c r="C17" s="29">
        <v>22612.3</v>
      </c>
      <c r="D17" s="29">
        <v>22612.3</v>
      </c>
      <c r="E17" s="29">
        <v>22612.3</v>
      </c>
      <c r="F17" s="29">
        <v>22612.3</v>
      </c>
      <c r="G17" s="29">
        <v>0</v>
      </c>
      <c r="H17" s="29">
        <f t="shared" si="3"/>
        <v>-22612.3</v>
      </c>
      <c r="I17" s="29">
        <f t="shared" si="2"/>
        <v>-100</v>
      </c>
    </row>
    <row r="18" spans="1:9" ht="13.5" customHeight="1" x14ac:dyDescent="0.25">
      <c r="A18" s="17" t="s">
        <v>115</v>
      </c>
      <c r="B18" s="29">
        <v>30000</v>
      </c>
      <c r="C18" s="29">
        <v>30000</v>
      </c>
      <c r="D18" s="29">
        <v>30000</v>
      </c>
      <c r="E18" s="29">
        <v>30000</v>
      </c>
      <c r="F18" s="29">
        <v>30000</v>
      </c>
      <c r="G18" s="29">
        <v>30000</v>
      </c>
      <c r="H18" s="26">
        <f t="shared" si="3"/>
        <v>0</v>
      </c>
      <c r="I18" s="26">
        <f t="shared" si="2"/>
        <v>0</v>
      </c>
    </row>
    <row r="19" spans="1:9" ht="52.5" customHeight="1" x14ac:dyDescent="0.25">
      <c r="A19" s="17" t="s">
        <v>155</v>
      </c>
      <c r="B19" s="29">
        <v>2383.1999999999998</v>
      </c>
      <c r="C19" s="29">
        <v>2383.1999999999998</v>
      </c>
      <c r="D19" s="29">
        <v>2383.1999999999998</v>
      </c>
      <c r="E19" s="29">
        <v>2383.1999999999998</v>
      </c>
      <c r="F19" s="29">
        <v>2383.1999999999998</v>
      </c>
      <c r="G19" s="29">
        <v>2383.1999999999998</v>
      </c>
      <c r="H19" s="29">
        <f t="shared" si="3"/>
        <v>0</v>
      </c>
      <c r="I19" s="29">
        <f t="shared" si="2"/>
        <v>0</v>
      </c>
    </row>
    <row r="20" spans="1:9" ht="55.5" customHeight="1" x14ac:dyDescent="0.25">
      <c r="A20" s="18" t="s">
        <v>49</v>
      </c>
      <c r="B20" s="25">
        <v>5306.2</v>
      </c>
      <c r="C20" s="25">
        <v>5306.2</v>
      </c>
      <c r="D20" s="25">
        <v>5306.1</v>
      </c>
      <c r="E20" s="25">
        <v>5306.1</v>
      </c>
      <c r="F20" s="25">
        <v>5306.1</v>
      </c>
      <c r="G20" s="25">
        <v>5306.1</v>
      </c>
      <c r="H20" s="29">
        <f t="shared" si="3"/>
        <v>0</v>
      </c>
      <c r="I20" s="29">
        <f t="shared" si="2"/>
        <v>0</v>
      </c>
    </row>
    <row r="21" spans="1:9" ht="26.25" customHeight="1" x14ac:dyDescent="0.25">
      <c r="A21" s="37" t="s">
        <v>5</v>
      </c>
      <c r="B21" s="36">
        <f t="shared" ref="B21:G21" si="5">SUM(B22:B25)</f>
        <v>59452.7</v>
      </c>
      <c r="C21" s="36">
        <f t="shared" si="5"/>
        <v>59452.7</v>
      </c>
      <c r="D21" s="36">
        <f t="shared" si="5"/>
        <v>88969.9</v>
      </c>
      <c r="E21" s="36">
        <f t="shared" si="5"/>
        <v>88969.9</v>
      </c>
      <c r="F21" s="36">
        <f t="shared" si="5"/>
        <v>88969.9</v>
      </c>
      <c r="G21" s="36">
        <f t="shared" si="5"/>
        <v>83591.3</v>
      </c>
      <c r="H21" s="36">
        <f t="shared" si="3"/>
        <v>-5378.5999999999913</v>
      </c>
      <c r="I21" s="36">
        <f t="shared" si="2"/>
        <v>-6.0454153595766513</v>
      </c>
    </row>
    <row r="22" spans="1:9" s="5" customFormat="1" ht="18" customHeight="1" x14ac:dyDescent="0.25">
      <c r="A22" s="19" t="s">
        <v>167</v>
      </c>
      <c r="B22" s="31">
        <v>5724.9</v>
      </c>
      <c r="C22" s="31">
        <v>5724.9</v>
      </c>
      <c r="D22" s="31">
        <v>5724.9</v>
      </c>
      <c r="E22" s="31">
        <v>5724.9</v>
      </c>
      <c r="F22" s="31">
        <v>5724.9</v>
      </c>
      <c r="G22" s="31">
        <v>346.3</v>
      </c>
      <c r="H22" s="29">
        <f t="shared" si="3"/>
        <v>-5378.5999999999995</v>
      </c>
      <c r="I22" s="29">
        <f t="shared" si="2"/>
        <v>-93.950986043424336</v>
      </c>
    </row>
    <row r="23" spans="1:9" s="5" customFormat="1" ht="27" customHeight="1" x14ac:dyDescent="0.25">
      <c r="A23" s="20" t="s">
        <v>50</v>
      </c>
      <c r="B23" s="25">
        <v>207.4</v>
      </c>
      <c r="C23" s="25">
        <v>207.4</v>
      </c>
      <c r="D23" s="25">
        <v>207.4</v>
      </c>
      <c r="E23" s="25">
        <v>207.4</v>
      </c>
      <c r="F23" s="25">
        <v>207.4</v>
      </c>
      <c r="G23" s="25">
        <v>207.4</v>
      </c>
      <c r="H23" s="29">
        <f t="shared" si="3"/>
        <v>0</v>
      </c>
      <c r="I23" s="29">
        <f t="shared" si="2"/>
        <v>0</v>
      </c>
    </row>
    <row r="24" spans="1:9" s="5" customFormat="1" ht="27" customHeight="1" x14ac:dyDescent="0.25">
      <c r="A24" s="20" t="s">
        <v>207</v>
      </c>
      <c r="B24" s="25">
        <v>0</v>
      </c>
      <c r="C24" s="25">
        <v>0</v>
      </c>
      <c r="D24" s="25">
        <v>29517.200000000001</v>
      </c>
      <c r="E24" s="25">
        <v>29517.200000000001</v>
      </c>
      <c r="F24" s="25">
        <v>29517.200000000001</v>
      </c>
      <c r="G24" s="25">
        <v>29517.200000000001</v>
      </c>
      <c r="H24" s="29">
        <f t="shared" si="3"/>
        <v>0</v>
      </c>
      <c r="I24" s="29">
        <f t="shared" si="2"/>
        <v>0</v>
      </c>
    </row>
    <row r="25" spans="1:9" ht="14.25" customHeight="1" x14ac:dyDescent="0.25">
      <c r="A25" s="16" t="s">
        <v>51</v>
      </c>
      <c r="B25" s="25">
        <v>53520.4</v>
      </c>
      <c r="C25" s="25">
        <v>53520.4</v>
      </c>
      <c r="D25" s="25">
        <v>53520.4</v>
      </c>
      <c r="E25" s="25">
        <v>53520.4</v>
      </c>
      <c r="F25" s="25">
        <v>53520.4</v>
      </c>
      <c r="G25" s="25">
        <v>53520.4</v>
      </c>
      <c r="H25" s="29">
        <f t="shared" si="3"/>
        <v>0</v>
      </c>
      <c r="I25" s="29">
        <f t="shared" si="2"/>
        <v>0</v>
      </c>
    </row>
    <row r="26" spans="1:9" ht="27" customHeight="1" x14ac:dyDescent="0.25">
      <c r="A26" s="37" t="s">
        <v>6</v>
      </c>
      <c r="B26" s="36">
        <f t="shared" ref="B26:G26" si="6">B27+B28</f>
        <v>7625.7</v>
      </c>
      <c r="C26" s="36">
        <f t="shared" si="6"/>
        <v>7625.7</v>
      </c>
      <c r="D26" s="36">
        <f t="shared" si="6"/>
        <v>7625.7</v>
      </c>
      <c r="E26" s="36">
        <f t="shared" si="6"/>
        <v>7625.7</v>
      </c>
      <c r="F26" s="36">
        <f t="shared" si="6"/>
        <v>7625.7</v>
      </c>
      <c r="G26" s="36">
        <f t="shared" si="6"/>
        <v>7625.6</v>
      </c>
      <c r="H26" s="36">
        <f t="shared" si="3"/>
        <v>-9.9999999999454303E-2</v>
      </c>
      <c r="I26" s="36">
        <f t="shared" si="2"/>
        <v>-1.3113550231338422E-3</v>
      </c>
    </row>
    <row r="27" spans="1:9" ht="27.75" customHeight="1" x14ac:dyDescent="0.25">
      <c r="A27" s="17" t="s">
        <v>50</v>
      </c>
      <c r="B27" s="29">
        <v>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f t="shared" si="3"/>
        <v>0</v>
      </c>
      <c r="I27" s="29">
        <v>0</v>
      </c>
    </row>
    <row r="28" spans="1:9" s="15" customFormat="1" ht="26.25" customHeight="1" x14ac:dyDescent="0.25">
      <c r="A28" s="21" t="s">
        <v>52</v>
      </c>
      <c r="B28" s="25">
        <v>7625.7</v>
      </c>
      <c r="C28" s="25">
        <v>7625.7</v>
      </c>
      <c r="D28" s="25">
        <v>7625.7</v>
      </c>
      <c r="E28" s="25">
        <v>7625.7</v>
      </c>
      <c r="F28" s="25">
        <v>7625.7</v>
      </c>
      <c r="G28" s="25">
        <v>7625.6</v>
      </c>
      <c r="H28" s="29">
        <f t="shared" si="3"/>
        <v>-9.9999999999454303E-2</v>
      </c>
      <c r="I28" s="29">
        <f t="shared" si="2"/>
        <v>-1.3113550231338422E-3</v>
      </c>
    </row>
    <row r="29" spans="1:9" ht="38.25" x14ac:dyDescent="0.25">
      <c r="A29" s="37" t="s">
        <v>7</v>
      </c>
      <c r="B29" s="36">
        <f t="shared" ref="B29:G29" si="7">SUM(B30:B34)</f>
        <v>58956.600000000006</v>
      </c>
      <c r="C29" s="36">
        <f t="shared" si="7"/>
        <v>58956.600000000006</v>
      </c>
      <c r="D29" s="36">
        <f t="shared" si="7"/>
        <v>64214.8</v>
      </c>
      <c r="E29" s="36">
        <f t="shared" si="7"/>
        <v>70619.5</v>
      </c>
      <c r="F29" s="36">
        <f t="shared" si="7"/>
        <v>70619.5</v>
      </c>
      <c r="G29" s="36">
        <f t="shared" si="7"/>
        <v>114644.7</v>
      </c>
      <c r="H29" s="36">
        <f t="shared" si="3"/>
        <v>44025.2</v>
      </c>
      <c r="I29" s="36" t="s">
        <v>224</v>
      </c>
    </row>
    <row r="30" spans="1:9" ht="18" customHeight="1" x14ac:dyDescent="0.25">
      <c r="A30" s="16" t="s">
        <v>166</v>
      </c>
      <c r="B30" s="25">
        <v>4329.5</v>
      </c>
      <c r="C30" s="25">
        <v>4329.5</v>
      </c>
      <c r="D30" s="25">
        <v>4662.5</v>
      </c>
      <c r="E30" s="25">
        <v>4662.5</v>
      </c>
      <c r="F30" s="25">
        <v>4662.5</v>
      </c>
      <c r="G30" s="25">
        <v>4662.5</v>
      </c>
      <c r="H30" s="29">
        <f t="shared" si="3"/>
        <v>0</v>
      </c>
      <c r="I30" s="29">
        <f t="shared" si="2"/>
        <v>0</v>
      </c>
    </row>
    <row r="31" spans="1:9" ht="25.5" x14ac:dyDescent="0.25">
      <c r="A31" s="16" t="s">
        <v>132</v>
      </c>
      <c r="B31" s="25">
        <v>48724.3</v>
      </c>
      <c r="C31" s="25">
        <v>48724.3</v>
      </c>
      <c r="D31" s="25">
        <v>51123.6</v>
      </c>
      <c r="E31" s="25">
        <v>57528.3</v>
      </c>
      <c r="F31" s="25">
        <f>30341.6+27186.7</f>
        <v>57528.3</v>
      </c>
      <c r="G31" s="25">
        <f>30341.6+71211.9</f>
        <v>101553.5</v>
      </c>
      <c r="H31" s="29">
        <f t="shared" si="3"/>
        <v>44025.2</v>
      </c>
      <c r="I31" s="29" t="s">
        <v>225</v>
      </c>
    </row>
    <row r="32" spans="1:9" ht="15" customHeight="1" x14ac:dyDescent="0.25">
      <c r="A32" s="16" t="s">
        <v>53</v>
      </c>
      <c r="B32" s="25">
        <v>0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9">
        <f t="shared" si="3"/>
        <v>0</v>
      </c>
      <c r="I32" s="29">
        <v>0</v>
      </c>
    </row>
    <row r="33" spans="1:9" x14ac:dyDescent="0.25">
      <c r="A33" s="16" t="s">
        <v>54</v>
      </c>
      <c r="B33" s="25">
        <v>0</v>
      </c>
      <c r="C33" s="25">
        <v>0</v>
      </c>
      <c r="D33" s="25">
        <v>2525.9</v>
      </c>
      <c r="E33" s="25">
        <v>2525.9</v>
      </c>
      <c r="F33" s="25">
        <v>2525.9</v>
      </c>
      <c r="G33" s="25">
        <v>2525.9</v>
      </c>
      <c r="H33" s="29">
        <f t="shared" si="3"/>
        <v>0</v>
      </c>
      <c r="I33" s="29">
        <f t="shared" si="2"/>
        <v>0</v>
      </c>
    </row>
    <row r="34" spans="1:9" ht="38.25" x14ac:dyDescent="0.25">
      <c r="A34" s="16" t="s">
        <v>133</v>
      </c>
      <c r="B34" s="25">
        <v>5902.8</v>
      </c>
      <c r="C34" s="25">
        <v>5902.8</v>
      </c>
      <c r="D34" s="25">
        <v>5902.8</v>
      </c>
      <c r="E34" s="25">
        <v>5902.8</v>
      </c>
      <c r="F34" s="25">
        <v>5902.8</v>
      </c>
      <c r="G34" s="25">
        <v>5902.8</v>
      </c>
      <c r="H34" s="29">
        <f t="shared" si="3"/>
        <v>0</v>
      </c>
      <c r="I34" s="29">
        <f t="shared" si="2"/>
        <v>0</v>
      </c>
    </row>
    <row r="35" spans="1:9" s="10" customFormat="1" ht="14.25" hidden="1" customHeight="1" x14ac:dyDescent="0.25">
      <c r="A35" s="6" t="s">
        <v>110</v>
      </c>
      <c r="B35" s="32">
        <v>0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48">
        <f t="shared" si="3"/>
        <v>0</v>
      </c>
      <c r="I35" s="48" t="e">
        <f t="shared" si="2"/>
        <v>#DIV/0!</v>
      </c>
    </row>
    <row r="36" spans="1:9" ht="14.25" hidden="1" customHeight="1" x14ac:dyDescent="0.25">
      <c r="A36" s="2" t="s">
        <v>111</v>
      </c>
      <c r="B36" s="33">
        <v>0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48">
        <f t="shared" si="3"/>
        <v>0</v>
      </c>
      <c r="I36" s="48" t="e">
        <f t="shared" si="2"/>
        <v>#DIV/0!</v>
      </c>
    </row>
    <row r="37" spans="1:9" x14ac:dyDescent="0.25">
      <c r="A37" s="54" t="s">
        <v>8</v>
      </c>
      <c r="B37" s="48">
        <f t="shared" ref="B37:G37" si="8">B38+B40+B43+B46+B48+B50</f>
        <v>2344849</v>
      </c>
      <c r="C37" s="48">
        <f t="shared" si="8"/>
        <v>2344849</v>
      </c>
      <c r="D37" s="48">
        <f t="shared" si="8"/>
        <v>1700566.9</v>
      </c>
      <c r="E37" s="48">
        <f t="shared" si="8"/>
        <v>1700566.9</v>
      </c>
      <c r="F37" s="48">
        <f t="shared" si="8"/>
        <v>1700566.9</v>
      </c>
      <c r="G37" s="48">
        <f t="shared" si="8"/>
        <v>1687208.6</v>
      </c>
      <c r="H37" s="48">
        <f t="shared" si="3"/>
        <v>-13358.299999999814</v>
      </c>
      <c r="I37" s="48">
        <f t="shared" si="2"/>
        <v>-0.78552040498965425</v>
      </c>
    </row>
    <row r="38" spans="1:9" x14ac:dyDescent="0.25">
      <c r="A38" s="55" t="s">
        <v>9</v>
      </c>
      <c r="B38" s="36">
        <f t="shared" ref="B38:G38" si="9">SUM(B39:B39)</f>
        <v>359643.5</v>
      </c>
      <c r="C38" s="36">
        <f t="shared" si="9"/>
        <v>359643.5</v>
      </c>
      <c r="D38" s="36">
        <f t="shared" si="9"/>
        <v>419840</v>
      </c>
      <c r="E38" s="36">
        <f t="shared" si="9"/>
        <v>419840</v>
      </c>
      <c r="F38" s="36">
        <f t="shared" si="9"/>
        <v>419840</v>
      </c>
      <c r="G38" s="36">
        <f t="shared" si="9"/>
        <v>419840</v>
      </c>
      <c r="H38" s="36">
        <f t="shared" si="3"/>
        <v>0</v>
      </c>
      <c r="I38" s="36">
        <f t="shared" si="2"/>
        <v>0</v>
      </c>
    </row>
    <row r="39" spans="1:9" ht="17.25" customHeight="1" x14ac:dyDescent="0.25">
      <c r="A39" s="16" t="s">
        <v>55</v>
      </c>
      <c r="B39" s="25">
        <v>359643.5</v>
      </c>
      <c r="C39" s="25">
        <v>359643.5</v>
      </c>
      <c r="D39" s="25">
        <v>419840</v>
      </c>
      <c r="E39" s="25">
        <v>419840</v>
      </c>
      <c r="F39" s="25">
        <v>419840</v>
      </c>
      <c r="G39" s="25">
        <v>419840</v>
      </c>
      <c r="H39" s="29">
        <f t="shared" si="3"/>
        <v>0</v>
      </c>
      <c r="I39" s="29">
        <f t="shared" si="2"/>
        <v>0</v>
      </c>
    </row>
    <row r="40" spans="1:9" x14ac:dyDescent="0.25">
      <c r="A40" s="37" t="s">
        <v>10</v>
      </c>
      <c r="B40" s="36">
        <f t="shared" ref="B40:G40" si="10">SUM(B41:B42)</f>
        <v>205272.8</v>
      </c>
      <c r="C40" s="36">
        <f t="shared" si="10"/>
        <v>205272.8</v>
      </c>
      <c r="D40" s="36">
        <f t="shared" si="10"/>
        <v>255272.8</v>
      </c>
      <c r="E40" s="36">
        <f t="shared" si="10"/>
        <v>255272.8</v>
      </c>
      <c r="F40" s="36">
        <f t="shared" si="10"/>
        <v>255272.8</v>
      </c>
      <c r="G40" s="36">
        <f t="shared" si="10"/>
        <v>254902.5</v>
      </c>
      <c r="H40" s="36">
        <f t="shared" si="3"/>
        <v>-370.29999999998836</v>
      </c>
      <c r="I40" s="36">
        <f t="shared" si="2"/>
        <v>-0.14506049998276183</v>
      </c>
    </row>
    <row r="41" spans="1:9" x14ac:dyDescent="0.25">
      <c r="A41" s="16" t="s">
        <v>56</v>
      </c>
      <c r="B41" s="25">
        <v>121068.9</v>
      </c>
      <c r="C41" s="25">
        <v>121068.9</v>
      </c>
      <c r="D41" s="25">
        <v>171068.9</v>
      </c>
      <c r="E41" s="25">
        <v>171068.9</v>
      </c>
      <c r="F41" s="25">
        <v>171068.9</v>
      </c>
      <c r="G41" s="25">
        <v>170698.6</v>
      </c>
      <c r="H41" s="29">
        <f t="shared" si="3"/>
        <v>-370.29999999998836</v>
      </c>
      <c r="I41" s="29">
        <f t="shared" si="2"/>
        <v>-0.21646248967520876</v>
      </c>
    </row>
    <row r="42" spans="1:9" ht="25.5" x14ac:dyDescent="0.25">
      <c r="A42" s="16" t="s">
        <v>57</v>
      </c>
      <c r="B42" s="25">
        <v>84203.9</v>
      </c>
      <c r="C42" s="25">
        <v>84203.9</v>
      </c>
      <c r="D42" s="25">
        <v>84203.9</v>
      </c>
      <c r="E42" s="25">
        <v>84203.9</v>
      </c>
      <c r="F42" s="25">
        <v>84203.9</v>
      </c>
      <c r="G42" s="25">
        <v>84203.9</v>
      </c>
      <c r="H42" s="29">
        <f t="shared" si="3"/>
        <v>0</v>
      </c>
      <c r="I42" s="29">
        <f t="shared" si="2"/>
        <v>0</v>
      </c>
    </row>
    <row r="43" spans="1:9" ht="15" customHeight="1" x14ac:dyDescent="0.25">
      <c r="A43" s="37" t="s">
        <v>11</v>
      </c>
      <c r="B43" s="36">
        <f t="shared" ref="B43:G43" si="11">SUM(B44:B45)</f>
        <v>31723.5</v>
      </c>
      <c r="C43" s="36">
        <f t="shared" si="11"/>
        <v>31723.5</v>
      </c>
      <c r="D43" s="36">
        <f t="shared" si="11"/>
        <v>31723.5</v>
      </c>
      <c r="E43" s="36">
        <f t="shared" si="11"/>
        <v>31723.5</v>
      </c>
      <c r="F43" s="36">
        <f t="shared" si="11"/>
        <v>31723.5</v>
      </c>
      <c r="G43" s="36">
        <f t="shared" si="11"/>
        <v>31723.5</v>
      </c>
      <c r="H43" s="36">
        <f t="shared" si="3"/>
        <v>0</v>
      </c>
      <c r="I43" s="36">
        <f t="shared" si="2"/>
        <v>0</v>
      </c>
    </row>
    <row r="44" spans="1:9" x14ac:dyDescent="0.25">
      <c r="A44" s="16" t="s">
        <v>58</v>
      </c>
      <c r="B44" s="25">
        <v>0</v>
      </c>
      <c r="C44" s="25">
        <v>0</v>
      </c>
      <c r="D44" s="25">
        <v>0</v>
      </c>
      <c r="E44" s="25">
        <v>0</v>
      </c>
      <c r="F44" s="25">
        <v>0</v>
      </c>
      <c r="G44" s="25">
        <v>0</v>
      </c>
      <c r="H44" s="29">
        <f t="shared" si="3"/>
        <v>0</v>
      </c>
      <c r="I44" s="29">
        <v>0</v>
      </c>
    </row>
    <row r="45" spans="1:9" ht="24.75" customHeight="1" x14ac:dyDescent="0.25">
      <c r="A45" s="16" t="s">
        <v>59</v>
      </c>
      <c r="B45" s="25">
        <v>31723.5</v>
      </c>
      <c r="C45" s="25">
        <v>31723.5</v>
      </c>
      <c r="D45" s="25">
        <v>31723.5</v>
      </c>
      <c r="E45" s="25">
        <v>31723.5</v>
      </c>
      <c r="F45" s="25">
        <v>31723.5</v>
      </c>
      <c r="G45" s="25">
        <v>31723.5</v>
      </c>
      <c r="H45" s="29">
        <f t="shared" si="3"/>
        <v>0</v>
      </c>
      <c r="I45" s="29">
        <f t="shared" si="2"/>
        <v>0</v>
      </c>
    </row>
    <row r="46" spans="1:9" ht="27.75" hidden="1" customHeight="1" x14ac:dyDescent="0.25">
      <c r="A46" s="37" t="s">
        <v>60</v>
      </c>
      <c r="B46" s="36">
        <f t="shared" ref="B46:G46" si="12">B47</f>
        <v>754679</v>
      </c>
      <c r="C46" s="36">
        <f t="shared" si="12"/>
        <v>754679</v>
      </c>
      <c r="D46" s="36">
        <f t="shared" si="12"/>
        <v>0</v>
      </c>
      <c r="E46" s="36">
        <f t="shared" si="12"/>
        <v>0</v>
      </c>
      <c r="F46" s="36">
        <f t="shared" si="12"/>
        <v>0</v>
      </c>
      <c r="G46" s="36">
        <f t="shared" si="12"/>
        <v>0</v>
      </c>
      <c r="H46" s="36">
        <f t="shared" si="3"/>
        <v>0</v>
      </c>
      <c r="I46" s="36" t="e">
        <f t="shared" si="2"/>
        <v>#DIV/0!</v>
      </c>
    </row>
    <row r="47" spans="1:9" ht="15.75" hidden="1" customHeight="1" x14ac:dyDescent="0.25">
      <c r="A47" s="16" t="s">
        <v>61</v>
      </c>
      <c r="B47" s="25">
        <v>754679</v>
      </c>
      <c r="C47" s="25">
        <v>754679</v>
      </c>
      <c r="D47" s="25">
        <v>0</v>
      </c>
      <c r="E47" s="25">
        <v>0</v>
      </c>
      <c r="F47" s="25">
        <v>0</v>
      </c>
      <c r="G47" s="25">
        <v>0</v>
      </c>
      <c r="H47" s="26">
        <f t="shared" si="3"/>
        <v>0</v>
      </c>
      <c r="I47" s="26" t="e">
        <f t="shared" si="2"/>
        <v>#DIV/0!</v>
      </c>
    </row>
    <row r="48" spans="1:9" ht="25.5" x14ac:dyDescent="0.25">
      <c r="A48" s="39" t="s">
        <v>12</v>
      </c>
      <c r="B48" s="36">
        <f t="shared" ref="B48:G48" si="13">B49</f>
        <v>63927</v>
      </c>
      <c r="C48" s="36">
        <f t="shared" si="13"/>
        <v>63927</v>
      </c>
      <c r="D48" s="36">
        <f t="shared" si="13"/>
        <v>63926.9</v>
      </c>
      <c r="E48" s="36">
        <f t="shared" si="13"/>
        <v>63926.9</v>
      </c>
      <c r="F48" s="36">
        <f t="shared" si="13"/>
        <v>63926.9</v>
      </c>
      <c r="G48" s="36">
        <f t="shared" si="13"/>
        <v>63926.9</v>
      </c>
      <c r="H48" s="36">
        <f t="shared" si="3"/>
        <v>0</v>
      </c>
      <c r="I48" s="36">
        <f t="shared" si="2"/>
        <v>0</v>
      </c>
    </row>
    <row r="49" spans="1:9" ht="25.5" x14ac:dyDescent="0.25">
      <c r="A49" s="16" t="s">
        <v>62</v>
      </c>
      <c r="B49" s="25">
        <v>63927</v>
      </c>
      <c r="C49" s="25">
        <v>63927</v>
      </c>
      <c r="D49" s="25">
        <v>63926.9</v>
      </c>
      <c r="E49" s="25">
        <v>63926.9</v>
      </c>
      <c r="F49" s="25">
        <v>63926.9</v>
      </c>
      <c r="G49" s="25">
        <f>16397.4+668.2+54.2+46807.1</f>
        <v>63926.9</v>
      </c>
      <c r="H49" s="29">
        <f t="shared" si="3"/>
        <v>0</v>
      </c>
      <c r="I49" s="29">
        <f t="shared" si="2"/>
        <v>0</v>
      </c>
    </row>
    <row r="50" spans="1:9" ht="27" customHeight="1" x14ac:dyDescent="0.25">
      <c r="A50" s="39" t="s">
        <v>63</v>
      </c>
      <c r="B50" s="36">
        <f t="shared" ref="B50:G50" si="14">B51+B52</f>
        <v>929603.2</v>
      </c>
      <c r="C50" s="36">
        <f t="shared" si="14"/>
        <v>929603.2</v>
      </c>
      <c r="D50" s="36">
        <f t="shared" si="14"/>
        <v>929803.7</v>
      </c>
      <c r="E50" s="36">
        <f t="shared" si="14"/>
        <v>929803.7</v>
      </c>
      <c r="F50" s="36">
        <f t="shared" si="14"/>
        <v>929803.7</v>
      </c>
      <c r="G50" s="36">
        <f t="shared" si="14"/>
        <v>916815.7</v>
      </c>
      <c r="H50" s="36">
        <f t="shared" si="3"/>
        <v>-12988</v>
      </c>
      <c r="I50" s="36">
        <f t="shared" si="2"/>
        <v>-1.3968539811145035</v>
      </c>
    </row>
    <row r="51" spans="1:9" x14ac:dyDescent="0.25">
      <c r="A51" s="16" t="s">
        <v>64</v>
      </c>
      <c r="B51" s="25">
        <v>484217.5</v>
      </c>
      <c r="C51" s="25">
        <v>484217.5</v>
      </c>
      <c r="D51" s="25">
        <v>484416.5</v>
      </c>
      <c r="E51" s="25">
        <v>484416.5</v>
      </c>
      <c r="F51" s="25">
        <v>484416.5</v>
      </c>
      <c r="G51" s="25">
        <v>484416.5</v>
      </c>
      <c r="H51" s="29">
        <f t="shared" si="3"/>
        <v>0</v>
      </c>
      <c r="I51" s="29">
        <f t="shared" si="2"/>
        <v>0</v>
      </c>
    </row>
    <row r="52" spans="1:9" x14ac:dyDescent="0.25">
      <c r="A52" s="16" t="s">
        <v>131</v>
      </c>
      <c r="B52" s="25">
        <v>445385.7</v>
      </c>
      <c r="C52" s="25">
        <v>445385.7</v>
      </c>
      <c r="D52" s="25">
        <v>445387.2</v>
      </c>
      <c r="E52" s="25">
        <v>445387.2</v>
      </c>
      <c r="F52" s="25">
        <v>445387.2</v>
      </c>
      <c r="G52" s="25">
        <v>432399.2</v>
      </c>
      <c r="H52" s="29">
        <f t="shared" si="3"/>
        <v>-12988</v>
      </c>
      <c r="I52" s="29">
        <f t="shared" si="2"/>
        <v>-2.9161143382656718</v>
      </c>
    </row>
    <row r="53" spans="1:9" x14ac:dyDescent="0.25">
      <c r="A53" s="66" t="s">
        <v>13</v>
      </c>
      <c r="B53" s="48">
        <f t="shared" ref="B53:G53" si="15">B54+B67+B73+B79+B81</f>
        <v>6730082.5</v>
      </c>
      <c r="C53" s="48">
        <f t="shared" si="15"/>
        <v>6730082.5</v>
      </c>
      <c r="D53" s="48">
        <f t="shared" si="15"/>
        <v>7019344.9000000004</v>
      </c>
      <c r="E53" s="48">
        <f t="shared" si="15"/>
        <v>7036366.1000000006</v>
      </c>
      <c r="F53" s="48">
        <f t="shared" si="15"/>
        <v>7036366.1000000006</v>
      </c>
      <c r="G53" s="48">
        <f t="shared" si="15"/>
        <v>6888403.8000000007</v>
      </c>
      <c r="H53" s="48">
        <f t="shared" si="3"/>
        <v>-147962.29999999981</v>
      </c>
      <c r="I53" s="48">
        <f t="shared" si="2"/>
        <v>-2.1028226487533175</v>
      </c>
    </row>
    <row r="54" spans="1:9" x14ac:dyDescent="0.25">
      <c r="A54" s="55" t="s">
        <v>14</v>
      </c>
      <c r="B54" s="36">
        <f t="shared" ref="B54:G54" si="16">SUM(B55:B66)</f>
        <v>6413339</v>
      </c>
      <c r="C54" s="36">
        <f t="shared" si="16"/>
        <v>6413339</v>
      </c>
      <c r="D54" s="36">
        <f t="shared" si="16"/>
        <v>6702601.5</v>
      </c>
      <c r="E54" s="36">
        <f t="shared" si="16"/>
        <v>6719622.7000000002</v>
      </c>
      <c r="F54" s="36">
        <f t="shared" si="16"/>
        <v>6719622.7000000002</v>
      </c>
      <c r="G54" s="36">
        <f t="shared" si="16"/>
        <v>6592502.7000000002</v>
      </c>
      <c r="H54" s="36">
        <f>G54-F54</f>
        <v>-127120</v>
      </c>
      <c r="I54" s="36">
        <f t="shared" si="2"/>
        <v>-1.8917728818315993</v>
      </c>
    </row>
    <row r="55" spans="1:9" ht="26.25" customHeight="1" x14ac:dyDescent="0.25">
      <c r="A55" s="7" t="s">
        <v>123</v>
      </c>
      <c r="B55" s="25">
        <v>101153.2</v>
      </c>
      <c r="C55" s="25">
        <v>101153.2</v>
      </c>
      <c r="D55" s="25">
        <v>101153.2</v>
      </c>
      <c r="E55" s="25">
        <v>101153.2</v>
      </c>
      <c r="F55" s="25">
        <v>101153.2</v>
      </c>
      <c r="G55" s="25">
        <v>101153.2</v>
      </c>
      <c r="H55" s="29">
        <f t="shared" si="3"/>
        <v>0</v>
      </c>
      <c r="I55" s="29">
        <f t="shared" si="2"/>
        <v>0</v>
      </c>
    </row>
    <row r="56" spans="1:9" ht="38.25" x14ac:dyDescent="0.25">
      <c r="A56" s="7" t="s">
        <v>168</v>
      </c>
      <c r="B56" s="25">
        <v>106000</v>
      </c>
      <c r="C56" s="25">
        <v>106000</v>
      </c>
      <c r="D56" s="25">
        <v>106000</v>
      </c>
      <c r="E56" s="25">
        <v>106000</v>
      </c>
      <c r="F56" s="25">
        <v>106000</v>
      </c>
      <c r="G56" s="25">
        <v>106000</v>
      </c>
      <c r="H56" s="29">
        <f t="shared" si="3"/>
        <v>0</v>
      </c>
      <c r="I56" s="29">
        <f t="shared" si="2"/>
        <v>0</v>
      </c>
    </row>
    <row r="57" spans="1:9" ht="25.5" x14ac:dyDescent="0.25">
      <c r="A57" s="7" t="s">
        <v>70</v>
      </c>
      <c r="B57" s="25">
        <v>3971532.9</v>
      </c>
      <c r="C57" s="25">
        <v>3971532.9</v>
      </c>
      <c r="D57" s="25">
        <v>3971532.7999999998</v>
      </c>
      <c r="E57" s="25">
        <v>3971532.7999999998</v>
      </c>
      <c r="F57" s="25">
        <v>3971532.7999999998</v>
      </c>
      <c r="G57" s="25">
        <v>3939279.9</v>
      </c>
      <c r="H57" s="29">
        <f t="shared" si="3"/>
        <v>-32252.899999999907</v>
      </c>
      <c r="I57" s="29">
        <f t="shared" si="2"/>
        <v>-0.81210206799752882</v>
      </c>
    </row>
    <row r="58" spans="1:9" ht="15.75" customHeight="1" x14ac:dyDescent="0.25">
      <c r="A58" s="7" t="s">
        <v>71</v>
      </c>
      <c r="B58" s="25">
        <v>327058.8</v>
      </c>
      <c r="C58" s="25">
        <v>327058.8</v>
      </c>
      <c r="D58" s="25">
        <v>323820.5</v>
      </c>
      <c r="E58" s="25">
        <v>323820.5</v>
      </c>
      <c r="F58" s="25">
        <v>323820.5</v>
      </c>
      <c r="G58" s="25">
        <v>323820.5</v>
      </c>
      <c r="H58" s="29">
        <f t="shared" si="3"/>
        <v>0</v>
      </c>
      <c r="I58" s="29">
        <f t="shared" si="2"/>
        <v>0</v>
      </c>
    </row>
    <row r="59" spans="1:9" ht="25.5" x14ac:dyDescent="0.25">
      <c r="A59" s="7" t="s">
        <v>72</v>
      </c>
      <c r="B59" s="25">
        <v>231648.6</v>
      </c>
      <c r="C59" s="25">
        <v>231648.6</v>
      </c>
      <c r="D59" s="25">
        <v>231648.6</v>
      </c>
      <c r="E59" s="25">
        <v>248669.8</v>
      </c>
      <c r="F59" s="25">
        <v>248669.8</v>
      </c>
      <c r="G59" s="25">
        <v>210715.5</v>
      </c>
      <c r="H59" s="29">
        <f t="shared" si="3"/>
        <v>-37954.299999999988</v>
      </c>
      <c r="I59" s="29">
        <f t="shared" si="2"/>
        <v>-15.262931003282262</v>
      </c>
    </row>
    <row r="60" spans="1:9" ht="33" hidden="1" customHeight="1" x14ac:dyDescent="0.25">
      <c r="A60" s="2" t="s">
        <v>66</v>
      </c>
      <c r="B60" s="25">
        <v>0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9">
        <f t="shared" si="3"/>
        <v>0</v>
      </c>
      <c r="I60" s="29" t="e">
        <f t="shared" si="2"/>
        <v>#DIV/0!</v>
      </c>
    </row>
    <row r="61" spans="1:9" hidden="1" x14ac:dyDescent="0.25">
      <c r="A61" s="2" t="s">
        <v>67</v>
      </c>
      <c r="B61" s="25">
        <v>0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9">
        <f t="shared" si="3"/>
        <v>0</v>
      </c>
      <c r="I61" s="29" t="e">
        <f t="shared" si="2"/>
        <v>#DIV/0!</v>
      </c>
    </row>
    <row r="62" spans="1:9" ht="33" hidden="1" customHeight="1" x14ac:dyDescent="0.25">
      <c r="A62" s="2" t="s">
        <v>68</v>
      </c>
      <c r="B62" s="25">
        <v>0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9">
        <f t="shared" si="3"/>
        <v>0</v>
      </c>
      <c r="I62" s="29" t="e">
        <f t="shared" si="2"/>
        <v>#DIV/0!</v>
      </c>
    </row>
    <row r="63" spans="1:9" ht="28.5" hidden="1" customHeight="1" x14ac:dyDescent="0.25">
      <c r="A63" s="2" t="s">
        <v>69</v>
      </c>
      <c r="B63" s="25">
        <v>0</v>
      </c>
      <c r="C63" s="25">
        <v>0</v>
      </c>
      <c r="D63" s="25">
        <v>0</v>
      </c>
      <c r="E63" s="25">
        <v>0</v>
      </c>
      <c r="F63" s="25">
        <v>0</v>
      </c>
      <c r="G63" s="25">
        <v>0</v>
      </c>
      <c r="H63" s="29">
        <f t="shared" si="3"/>
        <v>0</v>
      </c>
      <c r="I63" s="29" t="e">
        <f t="shared" si="2"/>
        <v>#DIV/0!</v>
      </c>
    </row>
    <row r="64" spans="1:9" ht="25.5" x14ac:dyDescent="0.25">
      <c r="A64" s="7" t="s">
        <v>122</v>
      </c>
      <c r="B64" s="25">
        <v>500113.2</v>
      </c>
      <c r="C64" s="25">
        <v>500113.2</v>
      </c>
      <c r="D64" s="25">
        <v>789375.8</v>
      </c>
      <c r="E64" s="25">
        <v>789375.8</v>
      </c>
      <c r="F64" s="25">
        <v>789375.8</v>
      </c>
      <c r="G64" s="25">
        <v>744670.7</v>
      </c>
      <c r="H64" s="29">
        <f t="shared" si="3"/>
        <v>-44705.100000000093</v>
      </c>
      <c r="I64" s="29">
        <f t="shared" si="2"/>
        <v>-5.6633481796629894</v>
      </c>
    </row>
    <row r="65" spans="1:9" ht="25.5" x14ac:dyDescent="0.25">
      <c r="A65" s="2" t="s">
        <v>65</v>
      </c>
      <c r="B65" s="25">
        <v>1173983.3999999999</v>
      </c>
      <c r="C65" s="25">
        <v>1173983.3999999999</v>
      </c>
      <c r="D65" s="25">
        <v>1177221.7</v>
      </c>
      <c r="E65" s="25">
        <v>1177221.7</v>
      </c>
      <c r="F65" s="25">
        <v>1177221.7</v>
      </c>
      <c r="G65" s="25">
        <v>1165014</v>
      </c>
      <c r="H65" s="29">
        <f t="shared" si="3"/>
        <v>-12207.699999999953</v>
      </c>
      <c r="I65" s="29">
        <f t="shared" si="2"/>
        <v>-1.0369924373633239</v>
      </c>
    </row>
    <row r="66" spans="1:9" ht="25.5" x14ac:dyDescent="0.25">
      <c r="A66" s="2" t="s">
        <v>73</v>
      </c>
      <c r="B66" s="25">
        <v>1848.9</v>
      </c>
      <c r="C66" s="25">
        <v>1848.9</v>
      </c>
      <c r="D66" s="25">
        <v>1848.9</v>
      </c>
      <c r="E66" s="25">
        <v>1848.9</v>
      </c>
      <c r="F66" s="25">
        <v>1848.9</v>
      </c>
      <c r="G66" s="25">
        <v>1848.9</v>
      </c>
      <c r="H66" s="29">
        <f t="shared" si="3"/>
        <v>0</v>
      </c>
      <c r="I66" s="29">
        <f t="shared" si="2"/>
        <v>0</v>
      </c>
    </row>
    <row r="67" spans="1:9" x14ac:dyDescent="0.25">
      <c r="A67" s="55" t="s">
        <v>15</v>
      </c>
      <c r="B67" s="36">
        <f t="shared" ref="B67:G67" si="17">SUM(B68:B72)</f>
        <v>80408.399999999994</v>
      </c>
      <c r="C67" s="36">
        <f t="shared" si="17"/>
        <v>80408.399999999994</v>
      </c>
      <c r="D67" s="36">
        <f t="shared" si="17"/>
        <v>80408.399999999994</v>
      </c>
      <c r="E67" s="36">
        <f t="shared" si="17"/>
        <v>80408.399999999994</v>
      </c>
      <c r="F67" s="36">
        <f t="shared" si="17"/>
        <v>80408.399999999994</v>
      </c>
      <c r="G67" s="36">
        <f t="shared" si="17"/>
        <v>80408.399999999994</v>
      </c>
      <c r="H67" s="36">
        <f t="shared" si="3"/>
        <v>0</v>
      </c>
      <c r="I67" s="36">
        <f t="shared" si="2"/>
        <v>0</v>
      </c>
    </row>
    <row r="68" spans="1:9" ht="30.75" hidden="1" customHeight="1" x14ac:dyDescent="0.25">
      <c r="A68" s="7" t="s">
        <v>74</v>
      </c>
      <c r="B68" s="25">
        <v>0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48">
        <f t="shared" si="3"/>
        <v>0</v>
      </c>
      <c r="I68" s="48" t="e">
        <f t="shared" si="2"/>
        <v>#DIV/0!</v>
      </c>
    </row>
    <row r="69" spans="1:9" ht="27.75" customHeight="1" x14ac:dyDescent="0.25">
      <c r="A69" s="7" t="s">
        <v>124</v>
      </c>
      <c r="B69" s="25">
        <v>20812.400000000001</v>
      </c>
      <c r="C69" s="25">
        <v>20812.400000000001</v>
      </c>
      <c r="D69" s="25">
        <v>20812.400000000001</v>
      </c>
      <c r="E69" s="25">
        <v>20812.400000000001</v>
      </c>
      <c r="F69" s="25">
        <v>20812.400000000001</v>
      </c>
      <c r="G69" s="25">
        <v>20812.400000000001</v>
      </c>
      <c r="H69" s="29">
        <f t="shared" si="3"/>
        <v>0</v>
      </c>
      <c r="I69" s="29">
        <f t="shared" si="2"/>
        <v>0</v>
      </c>
    </row>
    <row r="70" spans="1:9" ht="38.25" x14ac:dyDescent="0.25">
      <c r="A70" s="7" t="s">
        <v>125</v>
      </c>
      <c r="B70" s="25">
        <v>59596</v>
      </c>
      <c r="C70" s="25">
        <v>59596</v>
      </c>
      <c r="D70" s="25">
        <v>59596</v>
      </c>
      <c r="E70" s="25">
        <v>59596</v>
      </c>
      <c r="F70" s="25">
        <v>59596</v>
      </c>
      <c r="G70" s="25">
        <v>59596</v>
      </c>
      <c r="H70" s="29">
        <f t="shared" si="3"/>
        <v>0</v>
      </c>
      <c r="I70" s="29">
        <f t="shared" si="2"/>
        <v>0</v>
      </c>
    </row>
    <row r="71" spans="1:9" ht="17.25" hidden="1" customHeight="1" x14ac:dyDescent="0.25">
      <c r="A71" s="7" t="s">
        <v>75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48">
        <f t="shared" si="3"/>
        <v>0</v>
      </c>
      <c r="I71" s="48" t="e">
        <f t="shared" si="2"/>
        <v>#DIV/0!</v>
      </c>
    </row>
    <row r="72" spans="1:9" ht="29.25" hidden="1" customHeight="1" x14ac:dyDescent="0.25">
      <c r="A72" s="7" t="s">
        <v>76</v>
      </c>
      <c r="B72" s="25">
        <v>0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48">
        <f t="shared" si="3"/>
        <v>0</v>
      </c>
      <c r="I72" s="48" t="e">
        <f t="shared" si="2"/>
        <v>#DIV/0!</v>
      </c>
    </row>
    <row r="73" spans="1:9" x14ac:dyDescent="0.25">
      <c r="A73" s="37" t="s">
        <v>16</v>
      </c>
      <c r="B73" s="36">
        <f t="shared" ref="B73:G73" si="18">SUM(B74:B78)</f>
        <v>139143.79999999999</v>
      </c>
      <c r="C73" s="36">
        <f t="shared" si="18"/>
        <v>139143.79999999999</v>
      </c>
      <c r="D73" s="36">
        <f t="shared" si="18"/>
        <v>139143.79999999999</v>
      </c>
      <c r="E73" s="36">
        <f t="shared" si="18"/>
        <v>139143.79999999999</v>
      </c>
      <c r="F73" s="36">
        <f t="shared" si="18"/>
        <v>139143.79999999999</v>
      </c>
      <c r="G73" s="36">
        <f t="shared" si="18"/>
        <v>118301.5</v>
      </c>
      <c r="H73" s="36">
        <f t="shared" si="3"/>
        <v>-20842.299999999988</v>
      </c>
      <c r="I73" s="36">
        <f t="shared" si="2"/>
        <v>-14.97896420825073</v>
      </c>
    </row>
    <row r="74" spans="1:9" hidden="1" x14ac:dyDescent="0.25">
      <c r="A74" s="2" t="s">
        <v>77</v>
      </c>
      <c r="B74" s="25">
        <v>0</v>
      </c>
      <c r="C74" s="25">
        <v>0</v>
      </c>
      <c r="D74" s="25">
        <v>0</v>
      </c>
      <c r="E74" s="25">
        <v>0</v>
      </c>
      <c r="F74" s="25">
        <v>0</v>
      </c>
      <c r="G74" s="25">
        <v>0</v>
      </c>
      <c r="H74" s="48">
        <f t="shared" si="3"/>
        <v>0</v>
      </c>
      <c r="I74" s="48" t="e">
        <f t="shared" si="2"/>
        <v>#DIV/0!</v>
      </c>
    </row>
    <row r="75" spans="1:9" ht="27.75" customHeight="1" x14ac:dyDescent="0.25">
      <c r="A75" s="2" t="s">
        <v>129</v>
      </c>
      <c r="B75" s="25">
        <v>139143.79999999999</v>
      </c>
      <c r="C75" s="25">
        <v>139143.79999999999</v>
      </c>
      <c r="D75" s="25">
        <v>139143.79999999999</v>
      </c>
      <c r="E75" s="25">
        <v>139143.79999999999</v>
      </c>
      <c r="F75" s="25">
        <v>139143.79999999999</v>
      </c>
      <c r="G75" s="25">
        <v>118301.5</v>
      </c>
      <c r="H75" s="29">
        <f t="shared" ref="H75:H138" si="19">G75-F75</f>
        <v>-20842.299999999988</v>
      </c>
      <c r="I75" s="29">
        <f t="shared" ref="I75:I138" si="20">G75/F75*100-100</f>
        <v>-14.97896420825073</v>
      </c>
    </row>
    <row r="76" spans="1:9" ht="25.5" hidden="1" x14ac:dyDescent="0.25">
      <c r="A76" s="2" t="s">
        <v>78</v>
      </c>
      <c r="B76" s="25">
        <v>0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48">
        <f t="shared" si="19"/>
        <v>0</v>
      </c>
      <c r="I76" s="48" t="e">
        <f t="shared" si="20"/>
        <v>#DIV/0!</v>
      </c>
    </row>
    <row r="77" spans="1:9" hidden="1" x14ac:dyDescent="0.25">
      <c r="A77" s="2" t="s">
        <v>79</v>
      </c>
      <c r="B77" s="25">
        <v>0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48">
        <f t="shared" si="19"/>
        <v>0</v>
      </c>
      <c r="I77" s="48" t="e">
        <f t="shared" si="20"/>
        <v>#DIV/0!</v>
      </c>
    </row>
    <row r="78" spans="1:9" ht="28.5" hidden="1" customHeight="1" x14ac:dyDescent="0.25">
      <c r="A78" s="2" t="s">
        <v>80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5">
        <v>0</v>
      </c>
      <c r="H78" s="48">
        <f t="shared" si="19"/>
        <v>0</v>
      </c>
      <c r="I78" s="48" t="e">
        <f t="shared" si="20"/>
        <v>#DIV/0!</v>
      </c>
    </row>
    <row r="79" spans="1:9" ht="29.25" hidden="1" customHeight="1" x14ac:dyDescent="0.25">
      <c r="A79" s="37" t="s">
        <v>17</v>
      </c>
      <c r="B79" s="36">
        <f t="shared" ref="B79:G79" si="21">B80</f>
        <v>0</v>
      </c>
      <c r="C79" s="36">
        <f t="shared" si="21"/>
        <v>0</v>
      </c>
      <c r="D79" s="36">
        <f t="shared" si="21"/>
        <v>0</v>
      </c>
      <c r="E79" s="36">
        <f t="shared" si="21"/>
        <v>0</v>
      </c>
      <c r="F79" s="36">
        <f t="shared" si="21"/>
        <v>0</v>
      </c>
      <c r="G79" s="36">
        <f t="shared" si="21"/>
        <v>0</v>
      </c>
      <c r="H79" s="36">
        <f t="shared" si="19"/>
        <v>0</v>
      </c>
      <c r="I79" s="36" t="e">
        <f t="shared" si="20"/>
        <v>#DIV/0!</v>
      </c>
    </row>
    <row r="80" spans="1:9" ht="30" hidden="1" customHeight="1" x14ac:dyDescent="0.25">
      <c r="A80" s="2" t="s">
        <v>81</v>
      </c>
      <c r="B80" s="25">
        <v>0</v>
      </c>
      <c r="C80" s="25">
        <v>0</v>
      </c>
      <c r="D80" s="25">
        <v>0</v>
      </c>
      <c r="E80" s="25">
        <v>0</v>
      </c>
      <c r="F80" s="25">
        <v>0</v>
      </c>
      <c r="G80" s="25">
        <v>0</v>
      </c>
      <c r="H80" s="26">
        <f t="shared" si="19"/>
        <v>0</v>
      </c>
      <c r="I80" s="26" t="e">
        <f t="shared" si="20"/>
        <v>#DIV/0!</v>
      </c>
    </row>
    <row r="81" spans="1:9" x14ac:dyDescent="0.25">
      <c r="A81" s="39" t="s">
        <v>126</v>
      </c>
      <c r="B81" s="40">
        <f t="shared" ref="B81:G81" si="22">B82+B83</f>
        <v>97191.3</v>
      </c>
      <c r="C81" s="40">
        <f t="shared" si="22"/>
        <v>97191.3</v>
      </c>
      <c r="D81" s="40">
        <f t="shared" si="22"/>
        <v>97191.200000000012</v>
      </c>
      <c r="E81" s="40">
        <f t="shared" si="22"/>
        <v>97191.200000000012</v>
      </c>
      <c r="F81" s="40">
        <f t="shared" si="22"/>
        <v>97191.200000000012</v>
      </c>
      <c r="G81" s="40">
        <f t="shared" si="22"/>
        <v>97191.200000000012</v>
      </c>
      <c r="H81" s="36">
        <f t="shared" si="19"/>
        <v>0</v>
      </c>
      <c r="I81" s="36">
        <f t="shared" si="20"/>
        <v>0</v>
      </c>
    </row>
    <row r="82" spans="1:9" ht="25.5" x14ac:dyDescent="0.25">
      <c r="A82" s="2" t="s">
        <v>127</v>
      </c>
      <c r="B82" s="25">
        <v>69411.100000000006</v>
      </c>
      <c r="C82" s="25">
        <v>69411.100000000006</v>
      </c>
      <c r="D82" s="25">
        <v>69411.100000000006</v>
      </c>
      <c r="E82" s="25">
        <v>69411.100000000006</v>
      </c>
      <c r="F82" s="25">
        <v>69411.100000000006</v>
      </c>
      <c r="G82" s="25">
        <v>69411.100000000006</v>
      </c>
      <c r="H82" s="29">
        <f t="shared" si="19"/>
        <v>0</v>
      </c>
      <c r="I82" s="29">
        <f t="shared" si="20"/>
        <v>0</v>
      </c>
    </row>
    <row r="83" spans="1:9" ht="25.5" x14ac:dyDescent="0.25">
      <c r="A83" s="2" t="s">
        <v>128</v>
      </c>
      <c r="B83" s="25">
        <v>27780.2</v>
      </c>
      <c r="C83" s="25">
        <v>27780.2</v>
      </c>
      <c r="D83" s="25">
        <v>27780.1</v>
      </c>
      <c r="E83" s="25">
        <v>27780.1</v>
      </c>
      <c r="F83" s="25">
        <v>27780.1</v>
      </c>
      <c r="G83" s="25">
        <v>27780.1</v>
      </c>
      <c r="H83" s="29">
        <f t="shared" si="19"/>
        <v>0</v>
      </c>
      <c r="I83" s="29">
        <f t="shared" si="20"/>
        <v>0</v>
      </c>
    </row>
    <row r="84" spans="1:9" x14ac:dyDescent="0.25">
      <c r="A84" s="66" t="s">
        <v>18</v>
      </c>
      <c r="B84" s="48">
        <f t="shared" ref="B84:G84" si="23">B85+B87+B90+B94</f>
        <v>1584907.1</v>
      </c>
      <c r="C84" s="48">
        <f t="shared" si="23"/>
        <v>1644212.2999999998</v>
      </c>
      <c r="D84" s="48">
        <f t="shared" si="23"/>
        <v>1652724.7</v>
      </c>
      <c r="E84" s="48">
        <f t="shared" si="23"/>
        <v>1652724.7</v>
      </c>
      <c r="F84" s="48">
        <f t="shared" si="23"/>
        <v>1652724.7</v>
      </c>
      <c r="G84" s="48">
        <f t="shared" si="23"/>
        <v>1660324.7</v>
      </c>
      <c r="H84" s="48">
        <f t="shared" si="19"/>
        <v>7600</v>
      </c>
      <c r="I84" s="48">
        <f t="shared" si="20"/>
        <v>0.45984670042142284</v>
      </c>
    </row>
    <row r="85" spans="1:9" ht="15.75" hidden="1" customHeight="1" x14ac:dyDescent="0.25">
      <c r="A85" s="37" t="s">
        <v>19</v>
      </c>
      <c r="B85" s="36">
        <f t="shared" ref="B85:G85" si="24">B86</f>
        <v>0</v>
      </c>
      <c r="C85" s="36">
        <f t="shared" si="24"/>
        <v>0</v>
      </c>
      <c r="D85" s="36">
        <f t="shared" si="24"/>
        <v>0</v>
      </c>
      <c r="E85" s="36">
        <f t="shared" si="24"/>
        <v>0</v>
      </c>
      <c r="F85" s="36">
        <f t="shared" si="24"/>
        <v>0</v>
      </c>
      <c r="G85" s="36">
        <f t="shared" si="24"/>
        <v>0</v>
      </c>
      <c r="H85" s="36">
        <f t="shared" si="19"/>
        <v>0</v>
      </c>
      <c r="I85" s="36" t="e">
        <f t="shared" si="20"/>
        <v>#DIV/0!</v>
      </c>
    </row>
    <row r="86" spans="1:9" ht="15" hidden="1" customHeight="1" x14ac:dyDescent="0.25">
      <c r="A86" s="16" t="s">
        <v>82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5">
        <v>0</v>
      </c>
      <c r="H86" s="26">
        <f t="shared" si="19"/>
        <v>0</v>
      </c>
      <c r="I86" s="26" t="e">
        <f t="shared" si="20"/>
        <v>#DIV/0!</v>
      </c>
    </row>
    <row r="87" spans="1:9" x14ac:dyDescent="0.25">
      <c r="A87" s="55" t="s">
        <v>20</v>
      </c>
      <c r="B87" s="36">
        <f t="shared" ref="B87:G87" si="25">SUM(B88:B89)</f>
        <v>732223</v>
      </c>
      <c r="C87" s="36">
        <f t="shared" si="25"/>
        <v>732223</v>
      </c>
      <c r="D87" s="36">
        <f t="shared" si="25"/>
        <v>732223</v>
      </c>
      <c r="E87" s="36">
        <f t="shared" si="25"/>
        <v>732223</v>
      </c>
      <c r="F87" s="36">
        <f t="shared" si="25"/>
        <v>732223</v>
      </c>
      <c r="G87" s="36">
        <f t="shared" si="25"/>
        <v>732223</v>
      </c>
      <c r="H87" s="36">
        <f t="shared" si="19"/>
        <v>0</v>
      </c>
      <c r="I87" s="36">
        <f t="shared" si="20"/>
        <v>0</v>
      </c>
    </row>
    <row r="88" spans="1:9" ht="27" customHeight="1" x14ac:dyDescent="0.25">
      <c r="A88" s="16" t="s">
        <v>120</v>
      </c>
      <c r="B88" s="25">
        <v>484250</v>
      </c>
      <c r="C88" s="25">
        <v>484250</v>
      </c>
      <c r="D88" s="25">
        <v>484250</v>
      </c>
      <c r="E88" s="25">
        <v>484250</v>
      </c>
      <c r="F88" s="25">
        <v>484250</v>
      </c>
      <c r="G88" s="25">
        <v>484250</v>
      </c>
      <c r="H88" s="29">
        <f t="shared" si="19"/>
        <v>0</v>
      </c>
      <c r="I88" s="29">
        <f t="shared" si="20"/>
        <v>0</v>
      </c>
    </row>
    <row r="89" spans="1:9" x14ac:dyDescent="0.25">
      <c r="A89" s="16" t="s">
        <v>83</v>
      </c>
      <c r="B89" s="25">
        <v>247973</v>
      </c>
      <c r="C89" s="25">
        <v>247973</v>
      </c>
      <c r="D89" s="25">
        <v>247973</v>
      </c>
      <c r="E89" s="25">
        <v>247973</v>
      </c>
      <c r="F89" s="25">
        <v>247973</v>
      </c>
      <c r="G89" s="25">
        <v>247973</v>
      </c>
      <c r="H89" s="29">
        <f t="shared" si="19"/>
        <v>0</v>
      </c>
      <c r="I89" s="29">
        <f t="shared" si="20"/>
        <v>0</v>
      </c>
    </row>
    <row r="90" spans="1:9" ht="25.5" x14ac:dyDescent="0.25">
      <c r="A90" s="37" t="s">
        <v>21</v>
      </c>
      <c r="B90" s="36">
        <f t="shared" ref="B90:G90" si="26">SUM(B91:B93)</f>
        <v>0</v>
      </c>
      <c r="C90" s="36">
        <f t="shared" si="26"/>
        <v>59305.2</v>
      </c>
      <c r="D90" s="36">
        <f t="shared" si="26"/>
        <v>59305.2</v>
      </c>
      <c r="E90" s="36">
        <f t="shared" si="26"/>
        <v>59305.2</v>
      </c>
      <c r="F90" s="36">
        <f t="shared" si="26"/>
        <v>59305.2</v>
      </c>
      <c r="G90" s="36">
        <f t="shared" si="26"/>
        <v>59305.2</v>
      </c>
      <c r="H90" s="36">
        <f t="shared" si="19"/>
        <v>0</v>
      </c>
      <c r="I90" s="36">
        <f t="shared" si="20"/>
        <v>0</v>
      </c>
    </row>
    <row r="91" spans="1:9" ht="27" customHeight="1" x14ac:dyDescent="0.25">
      <c r="A91" s="2" t="s">
        <v>84</v>
      </c>
      <c r="B91" s="25">
        <v>0</v>
      </c>
      <c r="C91" s="25">
        <v>16339.2</v>
      </c>
      <c r="D91" s="25">
        <v>16339.2</v>
      </c>
      <c r="E91" s="25">
        <v>16339.2</v>
      </c>
      <c r="F91" s="25">
        <v>16339.2</v>
      </c>
      <c r="G91" s="25">
        <v>16339.2</v>
      </c>
      <c r="H91" s="29">
        <f t="shared" si="19"/>
        <v>0</v>
      </c>
      <c r="I91" s="29">
        <f t="shared" si="20"/>
        <v>0</v>
      </c>
    </row>
    <row r="92" spans="1:9" ht="25.5" x14ac:dyDescent="0.25">
      <c r="A92" s="2" t="s">
        <v>84</v>
      </c>
      <c r="B92" s="25">
        <v>0</v>
      </c>
      <c r="C92" s="25">
        <v>42966</v>
      </c>
      <c r="D92" s="25">
        <v>42966</v>
      </c>
      <c r="E92" s="25">
        <v>42966</v>
      </c>
      <c r="F92" s="25">
        <v>42966</v>
      </c>
      <c r="G92" s="25">
        <v>42966</v>
      </c>
      <c r="H92" s="29">
        <f t="shared" si="19"/>
        <v>0</v>
      </c>
      <c r="I92" s="29">
        <f t="shared" si="20"/>
        <v>0</v>
      </c>
    </row>
    <row r="93" spans="1:9" x14ac:dyDescent="0.25">
      <c r="A93" s="2" t="s">
        <v>119</v>
      </c>
      <c r="B93" s="25">
        <v>0</v>
      </c>
      <c r="C93" s="25">
        <v>0</v>
      </c>
      <c r="D93" s="25">
        <v>0</v>
      </c>
      <c r="E93" s="25">
        <v>0</v>
      </c>
      <c r="F93" s="25">
        <v>0</v>
      </c>
      <c r="G93" s="25">
        <v>0</v>
      </c>
      <c r="H93" s="29">
        <f t="shared" si="19"/>
        <v>0</v>
      </c>
      <c r="I93" s="29">
        <v>0</v>
      </c>
    </row>
    <row r="94" spans="1:9" x14ac:dyDescent="0.25">
      <c r="A94" s="37" t="s">
        <v>22</v>
      </c>
      <c r="B94" s="36">
        <f t="shared" ref="B94:G94" si="27">SUM(B95:B95)</f>
        <v>852684.1</v>
      </c>
      <c r="C94" s="36">
        <f t="shared" si="27"/>
        <v>852684.1</v>
      </c>
      <c r="D94" s="36">
        <f t="shared" si="27"/>
        <v>861196.5</v>
      </c>
      <c r="E94" s="36">
        <f t="shared" si="27"/>
        <v>861196.5</v>
      </c>
      <c r="F94" s="36">
        <f t="shared" si="27"/>
        <v>861196.5</v>
      </c>
      <c r="G94" s="36">
        <f t="shared" si="27"/>
        <v>868796.5</v>
      </c>
      <c r="H94" s="36">
        <f t="shared" si="19"/>
        <v>7600</v>
      </c>
      <c r="I94" s="36">
        <f t="shared" si="20"/>
        <v>0.88249313600321955</v>
      </c>
    </row>
    <row r="95" spans="1:9" x14ac:dyDescent="0.25">
      <c r="A95" s="2" t="s">
        <v>85</v>
      </c>
      <c r="B95" s="25">
        <v>852684.1</v>
      </c>
      <c r="C95" s="25">
        <v>852684.1</v>
      </c>
      <c r="D95" s="25">
        <v>861196.5</v>
      </c>
      <c r="E95" s="25">
        <v>861196.5</v>
      </c>
      <c r="F95" s="25">
        <v>861196.5</v>
      </c>
      <c r="G95" s="25">
        <v>868796.5</v>
      </c>
      <c r="H95" s="29">
        <f t="shared" si="19"/>
        <v>7600</v>
      </c>
      <c r="I95" s="29">
        <f t="shared" si="20"/>
        <v>0.88249313600321955</v>
      </c>
    </row>
    <row r="96" spans="1:9" x14ac:dyDescent="0.25">
      <c r="A96" s="54" t="s">
        <v>23</v>
      </c>
      <c r="B96" s="48">
        <f t="shared" ref="B96:G96" si="28">B97+B106+B108+B111+B102</f>
        <v>3088721.8</v>
      </c>
      <c r="C96" s="48">
        <f t="shared" si="28"/>
        <v>3108721.8</v>
      </c>
      <c r="D96" s="48">
        <f t="shared" si="28"/>
        <v>3191037.9</v>
      </c>
      <c r="E96" s="48">
        <f t="shared" si="28"/>
        <v>3191037.9</v>
      </c>
      <c r="F96" s="48">
        <f t="shared" si="28"/>
        <v>3191037.9</v>
      </c>
      <c r="G96" s="48">
        <f t="shared" si="28"/>
        <v>3204534.3000000003</v>
      </c>
      <c r="H96" s="48">
        <f t="shared" si="19"/>
        <v>13496.400000000373</v>
      </c>
      <c r="I96" s="48">
        <f t="shared" si="20"/>
        <v>0.42294702924088767</v>
      </c>
    </row>
    <row r="97" spans="1:9" x14ac:dyDescent="0.25">
      <c r="A97" s="37" t="s">
        <v>24</v>
      </c>
      <c r="B97" s="36">
        <f t="shared" ref="B97:G97" si="29">SUM(B98:B101)</f>
        <v>832468.89999999991</v>
      </c>
      <c r="C97" s="36">
        <f t="shared" si="29"/>
        <v>852468.89999999991</v>
      </c>
      <c r="D97" s="36">
        <f t="shared" si="29"/>
        <v>767705.7</v>
      </c>
      <c r="E97" s="36">
        <f t="shared" si="29"/>
        <v>767705.7</v>
      </c>
      <c r="F97" s="36">
        <f t="shared" si="29"/>
        <v>767705.7</v>
      </c>
      <c r="G97" s="36">
        <f t="shared" si="29"/>
        <v>767705.7</v>
      </c>
      <c r="H97" s="36">
        <f t="shared" si="19"/>
        <v>0</v>
      </c>
      <c r="I97" s="36">
        <f t="shared" si="20"/>
        <v>0</v>
      </c>
    </row>
    <row r="98" spans="1:9" ht="27" hidden="1" customHeight="1" x14ac:dyDescent="0.25">
      <c r="A98" s="4" t="s">
        <v>86</v>
      </c>
      <c r="B98" s="31">
        <v>0</v>
      </c>
      <c r="C98" s="31">
        <v>0</v>
      </c>
      <c r="D98" s="31">
        <v>0</v>
      </c>
      <c r="E98" s="31">
        <v>0</v>
      </c>
      <c r="F98" s="31">
        <v>0</v>
      </c>
      <c r="G98" s="31">
        <v>0</v>
      </c>
      <c r="H98" s="48">
        <f t="shared" si="19"/>
        <v>0</v>
      </c>
      <c r="I98" s="48" t="e">
        <f t="shared" si="20"/>
        <v>#DIV/0!</v>
      </c>
    </row>
    <row r="99" spans="1:9" ht="15" hidden="1" customHeight="1" x14ac:dyDescent="0.25">
      <c r="A99" s="13" t="s">
        <v>121</v>
      </c>
      <c r="B99" s="31">
        <v>65763.199999999997</v>
      </c>
      <c r="C99" s="31">
        <v>85763.199999999997</v>
      </c>
      <c r="D99" s="31">
        <v>0</v>
      </c>
      <c r="E99" s="31">
        <v>0</v>
      </c>
      <c r="F99" s="31">
        <v>0</v>
      </c>
      <c r="G99" s="31">
        <v>0</v>
      </c>
      <c r="H99" s="48">
        <f t="shared" si="19"/>
        <v>0</v>
      </c>
      <c r="I99" s="48" t="e">
        <f t="shared" si="20"/>
        <v>#DIV/0!</v>
      </c>
    </row>
    <row r="100" spans="1:9" ht="25.5" x14ac:dyDescent="0.25">
      <c r="A100" s="13" t="s">
        <v>203</v>
      </c>
      <c r="B100" s="31">
        <v>0</v>
      </c>
      <c r="C100" s="31">
        <v>0</v>
      </c>
      <c r="D100" s="31">
        <v>1000</v>
      </c>
      <c r="E100" s="31">
        <v>1000</v>
      </c>
      <c r="F100" s="31">
        <v>1000</v>
      </c>
      <c r="G100" s="31">
        <v>1000</v>
      </c>
      <c r="H100" s="29">
        <f t="shared" si="19"/>
        <v>0</v>
      </c>
      <c r="I100" s="29">
        <f t="shared" si="20"/>
        <v>0</v>
      </c>
    </row>
    <row r="101" spans="1:9" ht="25.5" x14ac:dyDescent="0.25">
      <c r="A101" s="2" t="s">
        <v>162</v>
      </c>
      <c r="B101" s="25">
        <v>766705.7</v>
      </c>
      <c r="C101" s="25">
        <v>766705.7</v>
      </c>
      <c r="D101" s="25">
        <v>766705.7</v>
      </c>
      <c r="E101" s="25">
        <v>766705.7</v>
      </c>
      <c r="F101" s="25">
        <v>766705.7</v>
      </c>
      <c r="G101" s="25">
        <v>766705.7</v>
      </c>
      <c r="H101" s="29">
        <f t="shared" si="19"/>
        <v>0</v>
      </c>
      <c r="I101" s="29">
        <f t="shared" si="20"/>
        <v>0</v>
      </c>
    </row>
    <row r="102" spans="1:9" ht="25.5" x14ac:dyDescent="0.25">
      <c r="A102" s="39" t="s">
        <v>45</v>
      </c>
      <c r="B102" s="36">
        <f t="shared" ref="B102:G102" si="30">SUM(B103:B105)</f>
        <v>6000</v>
      </c>
      <c r="C102" s="36">
        <f t="shared" si="30"/>
        <v>6000</v>
      </c>
      <c r="D102" s="36">
        <f t="shared" si="30"/>
        <v>118641.5</v>
      </c>
      <c r="E102" s="36">
        <f t="shared" si="30"/>
        <v>118641.5</v>
      </c>
      <c r="F102" s="36">
        <f t="shared" si="30"/>
        <v>118641.5</v>
      </c>
      <c r="G102" s="36">
        <f t="shared" si="30"/>
        <v>118641.5</v>
      </c>
      <c r="H102" s="36">
        <f t="shared" si="19"/>
        <v>0</v>
      </c>
      <c r="I102" s="36">
        <f t="shared" si="20"/>
        <v>0</v>
      </c>
    </row>
    <row r="103" spans="1:9" ht="25.5" customHeight="1" x14ac:dyDescent="0.25">
      <c r="A103" s="14" t="s">
        <v>117</v>
      </c>
      <c r="B103" s="29">
        <v>6000</v>
      </c>
      <c r="C103" s="29">
        <v>6000</v>
      </c>
      <c r="D103" s="29">
        <v>0</v>
      </c>
      <c r="E103" s="29">
        <v>0</v>
      </c>
      <c r="F103" s="29">
        <v>0</v>
      </c>
      <c r="G103" s="29">
        <v>0</v>
      </c>
      <c r="H103" s="29">
        <f t="shared" si="19"/>
        <v>0</v>
      </c>
      <c r="I103" s="29">
        <v>0</v>
      </c>
    </row>
    <row r="104" spans="1:9" ht="25.5" x14ac:dyDescent="0.25">
      <c r="A104" s="14" t="s">
        <v>204</v>
      </c>
      <c r="B104" s="29">
        <v>0</v>
      </c>
      <c r="C104" s="29">
        <v>0</v>
      </c>
      <c r="D104" s="29">
        <v>112641.5</v>
      </c>
      <c r="E104" s="29">
        <v>112641.5</v>
      </c>
      <c r="F104" s="29">
        <v>112641.5</v>
      </c>
      <c r="G104" s="29">
        <v>112641.5</v>
      </c>
      <c r="H104" s="29">
        <f t="shared" si="19"/>
        <v>0</v>
      </c>
      <c r="I104" s="29">
        <f t="shared" si="20"/>
        <v>0</v>
      </c>
    </row>
    <row r="105" spans="1:9" ht="16.5" customHeight="1" x14ac:dyDescent="0.25">
      <c r="A105" s="14" t="s">
        <v>205</v>
      </c>
      <c r="B105" s="25">
        <v>0</v>
      </c>
      <c r="C105" s="25">
        <v>0</v>
      </c>
      <c r="D105" s="25">
        <v>6000</v>
      </c>
      <c r="E105" s="25">
        <v>6000</v>
      </c>
      <c r="F105" s="25">
        <v>6000</v>
      </c>
      <c r="G105" s="25">
        <v>6000</v>
      </c>
      <c r="H105" s="29">
        <f t="shared" si="19"/>
        <v>0</v>
      </c>
      <c r="I105" s="29">
        <f t="shared" si="20"/>
        <v>0</v>
      </c>
    </row>
    <row r="106" spans="1:9" x14ac:dyDescent="0.25">
      <c r="A106" s="37" t="s">
        <v>25</v>
      </c>
      <c r="B106" s="36">
        <f t="shared" ref="B106:G106" si="31">SUM(B107:B107)</f>
        <v>2103631</v>
      </c>
      <c r="C106" s="36">
        <f t="shared" si="31"/>
        <v>2103631</v>
      </c>
      <c r="D106" s="36">
        <f t="shared" si="31"/>
        <v>2103631</v>
      </c>
      <c r="E106" s="36">
        <f t="shared" si="31"/>
        <v>2103631</v>
      </c>
      <c r="F106" s="36">
        <f t="shared" si="31"/>
        <v>2103631</v>
      </c>
      <c r="G106" s="36">
        <f t="shared" si="31"/>
        <v>2103631</v>
      </c>
      <c r="H106" s="36">
        <f t="shared" si="19"/>
        <v>0</v>
      </c>
      <c r="I106" s="36">
        <f t="shared" si="20"/>
        <v>0</v>
      </c>
    </row>
    <row r="107" spans="1:9" x14ac:dyDescent="0.25">
      <c r="A107" s="4" t="s">
        <v>161</v>
      </c>
      <c r="B107" s="31">
        <v>2103631</v>
      </c>
      <c r="C107" s="31">
        <v>2103631</v>
      </c>
      <c r="D107" s="31">
        <v>2103631</v>
      </c>
      <c r="E107" s="31">
        <v>2103631</v>
      </c>
      <c r="F107" s="31">
        <v>2103631</v>
      </c>
      <c r="G107" s="31">
        <v>2103631</v>
      </c>
      <c r="H107" s="29">
        <f t="shared" si="19"/>
        <v>0</v>
      </c>
      <c r="I107" s="29">
        <f t="shared" si="20"/>
        <v>0</v>
      </c>
    </row>
    <row r="108" spans="1:9" x14ac:dyDescent="0.25">
      <c r="A108" s="37" t="s">
        <v>26</v>
      </c>
      <c r="B108" s="36">
        <f t="shared" ref="B108:G108" si="32">SUM(B109:B110)</f>
        <v>0</v>
      </c>
      <c r="C108" s="36">
        <f t="shared" si="32"/>
        <v>0</v>
      </c>
      <c r="D108" s="36">
        <f t="shared" si="32"/>
        <v>54437.8</v>
      </c>
      <c r="E108" s="36">
        <f t="shared" si="32"/>
        <v>54437.8</v>
      </c>
      <c r="F108" s="36">
        <f t="shared" si="32"/>
        <v>54437.8</v>
      </c>
      <c r="G108" s="36">
        <f t="shared" si="32"/>
        <v>67934.2</v>
      </c>
      <c r="H108" s="36">
        <f t="shared" si="19"/>
        <v>13496.399999999994</v>
      </c>
      <c r="I108" s="36">
        <f t="shared" si="20"/>
        <v>24.792331798860332</v>
      </c>
    </row>
    <row r="109" spans="1:9" ht="25.5" hidden="1" x14ac:dyDescent="0.25">
      <c r="A109" s="13" t="s">
        <v>117</v>
      </c>
      <c r="B109" s="29">
        <v>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48">
        <f t="shared" si="19"/>
        <v>0</v>
      </c>
      <c r="I109" s="48" t="e">
        <f t="shared" si="20"/>
        <v>#DIV/0!</v>
      </c>
    </row>
    <row r="110" spans="1:9" ht="51" x14ac:dyDescent="0.25">
      <c r="A110" s="2" t="s">
        <v>87</v>
      </c>
      <c r="B110" s="25">
        <v>0</v>
      </c>
      <c r="C110" s="25">
        <v>0</v>
      </c>
      <c r="D110" s="25">
        <v>54437.8</v>
      </c>
      <c r="E110" s="25">
        <v>54437.8</v>
      </c>
      <c r="F110" s="25">
        <v>54437.8</v>
      </c>
      <c r="G110" s="25">
        <v>67934.2</v>
      </c>
      <c r="H110" s="29">
        <f t="shared" si="19"/>
        <v>13496.399999999994</v>
      </c>
      <c r="I110" s="29">
        <f t="shared" si="20"/>
        <v>24.792331798860332</v>
      </c>
    </row>
    <row r="111" spans="1:9" x14ac:dyDescent="0.25">
      <c r="A111" s="37" t="s">
        <v>27</v>
      </c>
      <c r="B111" s="36">
        <f t="shared" ref="B111:G111" si="33">SUM(B112:B114)</f>
        <v>146621.9</v>
      </c>
      <c r="C111" s="36">
        <f t="shared" si="33"/>
        <v>146621.9</v>
      </c>
      <c r="D111" s="36">
        <f t="shared" si="33"/>
        <v>146621.9</v>
      </c>
      <c r="E111" s="36">
        <f t="shared" si="33"/>
        <v>146621.9</v>
      </c>
      <c r="F111" s="36">
        <f t="shared" si="33"/>
        <v>146621.9</v>
      </c>
      <c r="G111" s="36">
        <f t="shared" si="33"/>
        <v>146621.9</v>
      </c>
      <c r="H111" s="80">
        <f t="shared" si="19"/>
        <v>0</v>
      </c>
      <c r="I111" s="80">
        <f t="shared" si="20"/>
        <v>0</v>
      </c>
    </row>
    <row r="112" spans="1:9" x14ac:dyDescent="0.25">
      <c r="A112" s="2" t="s">
        <v>88</v>
      </c>
      <c r="B112" s="25">
        <v>72575.399999999994</v>
      </c>
      <c r="C112" s="25">
        <v>72575.399999999994</v>
      </c>
      <c r="D112" s="25">
        <v>72575.399999999994</v>
      </c>
      <c r="E112" s="25">
        <v>72575.399999999994</v>
      </c>
      <c r="F112" s="25">
        <v>72575.399999999994</v>
      </c>
      <c r="G112" s="25">
        <v>72575.399999999994</v>
      </c>
      <c r="H112" s="29">
        <f t="shared" si="19"/>
        <v>0</v>
      </c>
      <c r="I112" s="29">
        <f t="shared" si="20"/>
        <v>0</v>
      </c>
    </row>
    <row r="113" spans="1:9" ht="15" hidden="1" customHeight="1" x14ac:dyDescent="0.25">
      <c r="A113" s="2" t="s">
        <v>89</v>
      </c>
      <c r="B113" s="25">
        <v>0</v>
      </c>
      <c r="C113" s="25">
        <v>0</v>
      </c>
      <c r="D113" s="25">
        <v>0</v>
      </c>
      <c r="E113" s="25">
        <v>0</v>
      </c>
      <c r="F113" s="25">
        <v>0</v>
      </c>
      <c r="G113" s="25">
        <v>0</v>
      </c>
      <c r="H113" s="29">
        <f t="shared" si="19"/>
        <v>0</v>
      </c>
      <c r="I113" s="29" t="e">
        <f t="shared" si="20"/>
        <v>#DIV/0!</v>
      </c>
    </row>
    <row r="114" spans="1:9" ht="25.5" x14ac:dyDescent="0.25">
      <c r="A114" s="2" t="s">
        <v>156</v>
      </c>
      <c r="B114" s="25">
        <v>74046.5</v>
      </c>
      <c r="C114" s="25">
        <v>74046.5</v>
      </c>
      <c r="D114" s="25">
        <v>74046.5</v>
      </c>
      <c r="E114" s="25">
        <v>74046.5</v>
      </c>
      <c r="F114" s="25">
        <v>74046.5</v>
      </c>
      <c r="G114" s="25">
        <v>74046.5</v>
      </c>
      <c r="H114" s="29">
        <f t="shared" si="19"/>
        <v>0</v>
      </c>
      <c r="I114" s="29">
        <f t="shared" si="20"/>
        <v>0</v>
      </c>
    </row>
    <row r="115" spans="1:9" x14ac:dyDescent="0.25">
      <c r="A115" s="65" t="s">
        <v>28</v>
      </c>
      <c r="B115" s="49">
        <f t="shared" ref="B115:G115" si="34">B116+B120+B125</f>
        <v>7883784.2000000002</v>
      </c>
      <c r="C115" s="49">
        <f t="shared" si="34"/>
        <v>8090052</v>
      </c>
      <c r="D115" s="49">
        <f t="shared" si="34"/>
        <v>8090052</v>
      </c>
      <c r="E115" s="49">
        <f t="shared" si="34"/>
        <v>8090052</v>
      </c>
      <c r="F115" s="49">
        <f t="shared" si="34"/>
        <v>8090052</v>
      </c>
      <c r="G115" s="49">
        <f t="shared" si="34"/>
        <v>8245890.5</v>
      </c>
      <c r="H115" s="48">
        <f t="shared" si="19"/>
        <v>155838.5</v>
      </c>
      <c r="I115" s="48">
        <f t="shared" si="20"/>
        <v>1.9262978779370172</v>
      </c>
    </row>
    <row r="116" spans="1:9" x14ac:dyDescent="0.25">
      <c r="A116" s="41" t="s">
        <v>44</v>
      </c>
      <c r="B116" s="45">
        <f t="shared" ref="B116:G116" si="35">SUM(B117:B119)</f>
        <v>6995628.9000000004</v>
      </c>
      <c r="C116" s="45">
        <f t="shared" si="35"/>
        <v>7200194.9000000004</v>
      </c>
      <c r="D116" s="45">
        <f t="shared" si="35"/>
        <v>7200194.9000000004</v>
      </c>
      <c r="E116" s="45">
        <f t="shared" si="35"/>
        <v>7200194.9000000004</v>
      </c>
      <c r="F116" s="45">
        <f t="shared" si="35"/>
        <v>7200194.9000000004</v>
      </c>
      <c r="G116" s="45">
        <f t="shared" si="35"/>
        <v>7358618.2000000002</v>
      </c>
      <c r="H116" s="36">
        <f t="shared" si="19"/>
        <v>158423.29999999981</v>
      </c>
      <c r="I116" s="36">
        <f t="shared" si="20"/>
        <v>2.2002640511856129</v>
      </c>
    </row>
    <row r="117" spans="1:9" s="5" customFormat="1" hidden="1" x14ac:dyDescent="0.25">
      <c r="A117" s="42" t="s">
        <v>90</v>
      </c>
      <c r="B117" s="46">
        <v>0</v>
      </c>
      <c r="C117" s="46">
        <v>0</v>
      </c>
      <c r="D117" s="46">
        <v>0</v>
      </c>
      <c r="E117" s="46">
        <v>0</v>
      </c>
      <c r="F117" s="46">
        <v>0</v>
      </c>
      <c r="G117" s="46">
        <v>0</v>
      </c>
      <c r="H117" s="26">
        <f t="shared" si="19"/>
        <v>0</v>
      </c>
      <c r="I117" s="48" t="e">
        <f t="shared" si="20"/>
        <v>#DIV/0!</v>
      </c>
    </row>
    <row r="118" spans="1:9" ht="25.5" x14ac:dyDescent="0.25">
      <c r="A118" s="43" t="s">
        <v>91</v>
      </c>
      <c r="B118" s="24">
        <v>6995628.9000000004</v>
      </c>
      <c r="C118" s="64">
        <v>7200194.9000000004</v>
      </c>
      <c r="D118" s="64">
        <v>7200194.9000000004</v>
      </c>
      <c r="E118" s="64">
        <v>7200194.9000000004</v>
      </c>
      <c r="F118" s="64">
        <v>7200194.9000000004</v>
      </c>
      <c r="G118" s="64">
        <v>7358618.2000000002</v>
      </c>
      <c r="H118" s="29">
        <f t="shared" si="19"/>
        <v>158423.29999999981</v>
      </c>
      <c r="I118" s="29">
        <f t="shared" si="20"/>
        <v>2.2002640511856129</v>
      </c>
    </row>
    <row r="119" spans="1:9" ht="12.75" hidden="1" customHeight="1" x14ac:dyDescent="0.25">
      <c r="A119" s="43" t="s">
        <v>92</v>
      </c>
      <c r="B119" s="24">
        <v>0</v>
      </c>
      <c r="C119" s="24">
        <v>0</v>
      </c>
      <c r="D119" s="24">
        <v>0</v>
      </c>
      <c r="E119" s="24">
        <v>0</v>
      </c>
      <c r="F119" s="24">
        <v>0</v>
      </c>
      <c r="G119" s="24">
        <v>0</v>
      </c>
      <c r="H119" s="26">
        <f t="shared" si="19"/>
        <v>0</v>
      </c>
      <c r="I119" s="48" t="e">
        <f t="shared" si="20"/>
        <v>#DIV/0!</v>
      </c>
    </row>
    <row r="120" spans="1:9" x14ac:dyDescent="0.25">
      <c r="A120" s="56" t="s">
        <v>29</v>
      </c>
      <c r="B120" s="45">
        <f t="shared" ref="B120:G120" si="36">SUM(B121:B124)</f>
        <v>888155.3</v>
      </c>
      <c r="C120" s="45">
        <f t="shared" si="36"/>
        <v>889857.1</v>
      </c>
      <c r="D120" s="45">
        <f t="shared" si="36"/>
        <v>889857.1</v>
      </c>
      <c r="E120" s="45">
        <f t="shared" si="36"/>
        <v>889857.1</v>
      </c>
      <c r="F120" s="45">
        <f t="shared" si="36"/>
        <v>889857.1</v>
      </c>
      <c r="G120" s="45">
        <f t="shared" si="36"/>
        <v>887272.3</v>
      </c>
      <c r="H120" s="36">
        <f t="shared" si="19"/>
        <v>-2584.7999999999302</v>
      </c>
      <c r="I120" s="36">
        <f t="shared" si="20"/>
        <v>-0.29047360525639476</v>
      </c>
    </row>
    <row r="121" spans="1:9" ht="28.5" hidden="1" customHeight="1" x14ac:dyDescent="0.25">
      <c r="A121" s="43" t="s">
        <v>93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24">
        <v>0</v>
      </c>
      <c r="H121" s="48">
        <f t="shared" si="19"/>
        <v>0</v>
      </c>
      <c r="I121" s="48" t="e">
        <f t="shared" si="20"/>
        <v>#DIV/0!</v>
      </c>
    </row>
    <row r="122" spans="1:9" ht="25.5" x14ac:dyDescent="0.25">
      <c r="A122" s="43" t="s">
        <v>157</v>
      </c>
      <c r="B122" s="24">
        <v>88080</v>
      </c>
      <c r="C122" s="24">
        <v>88080</v>
      </c>
      <c r="D122" s="24">
        <v>88080</v>
      </c>
      <c r="E122" s="24">
        <v>88080</v>
      </c>
      <c r="F122" s="24">
        <v>88080</v>
      </c>
      <c r="G122" s="24">
        <v>102083.3</v>
      </c>
      <c r="H122" s="29">
        <f t="shared" si="19"/>
        <v>14003.300000000003</v>
      </c>
      <c r="I122" s="29">
        <f t="shared" si="20"/>
        <v>15.898387829246147</v>
      </c>
    </row>
    <row r="123" spans="1:9" ht="25.5" x14ac:dyDescent="0.25">
      <c r="A123" s="2" t="s">
        <v>118</v>
      </c>
      <c r="B123" s="44">
        <v>749626.9</v>
      </c>
      <c r="C123" s="44">
        <v>749626.9</v>
      </c>
      <c r="D123" s="44">
        <v>749626.9</v>
      </c>
      <c r="E123" s="44">
        <v>749626.9</v>
      </c>
      <c r="F123" s="44">
        <v>749626.9</v>
      </c>
      <c r="G123" s="44">
        <v>733038.8</v>
      </c>
      <c r="H123" s="29">
        <f t="shared" si="19"/>
        <v>-16588.099999999977</v>
      </c>
      <c r="I123" s="29">
        <f t="shared" si="20"/>
        <v>-2.2128474845286377</v>
      </c>
    </row>
    <row r="124" spans="1:9" ht="25.5" x14ac:dyDescent="0.25">
      <c r="A124" s="2" t="s">
        <v>94</v>
      </c>
      <c r="B124" s="25">
        <v>50448.4</v>
      </c>
      <c r="C124" s="25">
        <v>52150.2</v>
      </c>
      <c r="D124" s="25">
        <v>52150.2</v>
      </c>
      <c r="E124" s="25">
        <v>52150.2</v>
      </c>
      <c r="F124" s="25">
        <v>52150.2</v>
      </c>
      <c r="G124" s="25">
        <v>52150.2</v>
      </c>
      <c r="H124" s="29">
        <f t="shared" si="19"/>
        <v>0</v>
      </c>
      <c r="I124" s="29">
        <f t="shared" si="20"/>
        <v>0</v>
      </c>
    </row>
    <row r="125" spans="1:9" x14ac:dyDescent="0.25">
      <c r="A125" s="39" t="s">
        <v>95</v>
      </c>
      <c r="B125" s="67">
        <f t="shared" ref="B125:G125" si="37">SUM(B126)</f>
        <v>0</v>
      </c>
      <c r="C125" s="40">
        <f t="shared" si="37"/>
        <v>0</v>
      </c>
      <c r="D125" s="40">
        <f t="shared" si="37"/>
        <v>0</v>
      </c>
      <c r="E125" s="40">
        <f t="shared" si="37"/>
        <v>0</v>
      </c>
      <c r="F125" s="40">
        <f t="shared" si="37"/>
        <v>0</v>
      </c>
      <c r="G125" s="40">
        <f t="shared" si="37"/>
        <v>0</v>
      </c>
      <c r="H125" s="36">
        <f t="shared" si="19"/>
        <v>0</v>
      </c>
      <c r="I125" s="36">
        <v>0</v>
      </c>
    </row>
    <row r="126" spans="1:9" x14ac:dyDescent="0.25">
      <c r="A126" s="2" t="s">
        <v>58</v>
      </c>
      <c r="B126" s="33">
        <v>0</v>
      </c>
      <c r="C126" s="25">
        <v>0</v>
      </c>
      <c r="D126" s="25">
        <v>0</v>
      </c>
      <c r="E126" s="25">
        <v>0</v>
      </c>
      <c r="F126" s="25">
        <v>0</v>
      </c>
      <c r="G126" s="25">
        <v>0</v>
      </c>
      <c r="H126" s="29">
        <f t="shared" si="19"/>
        <v>0</v>
      </c>
      <c r="I126" s="29">
        <v>0</v>
      </c>
    </row>
    <row r="127" spans="1:9" x14ac:dyDescent="0.25">
      <c r="A127" s="54" t="s">
        <v>30</v>
      </c>
      <c r="B127" s="48">
        <f t="shared" ref="B127:G127" si="38">B128+B136+B139</f>
        <v>649569.6</v>
      </c>
      <c r="C127" s="48">
        <f t="shared" si="38"/>
        <v>649569.6</v>
      </c>
      <c r="D127" s="48">
        <f t="shared" si="38"/>
        <v>652515.9</v>
      </c>
      <c r="E127" s="48">
        <f t="shared" si="38"/>
        <v>652515.9</v>
      </c>
      <c r="F127" s="48">
        <f t="shared" si="38"/>
        <v>652515.9</v>
      </c>
      <c r="G127" s="48">
        <f t="shared" si="38"/>
        <v>640087</v>
      </c>
      <c r="H127" s="48">
        <f t="shared" si="19"/>
        <v>-12428.900000000023</v>
      </c>
      <c r="I127" s="48">
        <f t="shared" si="20"/>
        <v>-1.9047658455525749</v>
      </c>
    </row>
    <row r="128" spans="1:9" ht="27.75" customHeight="1" x14ac:dyDescent="0.25">
      <c r="A128" s="55" t="s">
        <v>31</v>
      </c>
      <c r="B128" s="36">
        <f t="shared" ref="B128:G128" si="39">SUM(B129:B135)</f>
        <v>642226.89999999991</v>
      </c>
      <c r="C128" s="36">
        <f t="shared" si="39"/>
        <v>642226.89999999991</v>
      </c>
      <c r="D128" s="36">
        <f t="shared" si="39"/>
        <v>645173.19999999995</v>
      </c>
      <c r="E128" s="36">
        <f t="shared" si="39"/>
        <v>645173.19999999995</v>
      </c>
      <c r="F128" s="36">
        <f t="shared" si="39"/>
        <v>645173.19999999995</v>
      </c>
      <c r="G128" s="36">
        <f t="shared" si="39"/>
        <v>632744.29999999993</v>
      </c>
      <c r="H128" s="36">
        <f t="shared" si="19"/>
        <v>-12428.900000000023</v>
      </c>
      <c r="I128" s="36">
        <f t="shared" si="20"/>
        <v>-1.9264439378449083</v>
      </c>
    </row>
    <row r="129" spans="1:9" x14ac:dyDescent="0.25">
      <c r="A129" s="2" t="s">
        <v>96</v>
      </c>
      <c r="B129" s="25">
        <v>16000</v>
      </c>
      <c r="C129" s="25">
        <v>16000</v>
      </c>
      <c r="D129" s="25">
        <v>16000</v>
      </c>
      <c r="E129" s="25">
        <v>16000</v>
      </c>
      <c r="F129" s="25">
        <v>16000</v>
      </c>
      <c r="G129" s="25">
        <v>16000</v>
      </c>
      <c r="H129" s="29">
        <f t="shared" si="19"/>
        <v>0</v>
      </c>
      <c r="I129" s="29">
        <f t="shared" si="20"/>
        <v>0</v>
      </c>
    </row>
    <row r="130" spans="1:9" ht="14.25" customHeight="1" x14ac:dyDescent="0.25">
      <c r="A130" s="2" t="s">
        <v>97</v>
      </c>
      <c r="B130" s="25">
        <v>442071.6</v>
      </c>
      <c r="C130" s="25">
        <v>442071.6</v>
      </c>
      <c r="D130" s="25">
        <v>442071.6</v>
      </c>
      <c r="E130" s="25">
        <v>442071.6</v>
      </c>
      <c r="F130" s="25">
        <f>383489.8+58581.8</f>
        <v>442071.6</v>
      </c>
      <c r="G130" s="25">
        <f>383489.8+58581.8</f>
        <v>442071.6</v>
      </c>
      <c r="H130" s="29">
        <f t="shared" si="19"/>
        <v>0</v>
      </c>
      <c r="I130" s="29">
        <f t="shared" si="20"/>
        <v>0</v>
      </c>
    </row>
    <row r="131" spans="1:9" ht="16.5" customHeight="1" x14ac:dyDescent="0.25">
      <c r="A131" s="2" t="s">
        <v>98</v>
      </c>
      <c r="B131" s="25">
        <v>70274.2</v>
      </c>
      <c r="C131" s="25">
        <v>70274.2</v>
      </c>
      <c r="D131" s="25">
        <v>70274.2</v>
      </c>
      <c r="E131" s="25">
        <v>70274.2</v>
      </c>
      <c r="F131" s="25">
        <v>70274.2</v>
      </c>
      <c r="G131" s="25">
        <v>70274.2</v>
      </c>
      <c r="H131" s="29">
        <f t="shared" si="19"/>
        <v>0</v>
      </c>
      <c r="I131" s="29">
        <f t="shared" si="20"/>
        <v>0</v>
      </c>
    </row>
    <row r="132" spans="1:9" x14ac:dyDescent="0.25">
      <c r="A132" s="2" t="s">
        <v>165</v>
      </c>
      <c r="B132" s="25">
        <v>60719.5</v>
      </c>
      <c r="C132" s="25">
        <v>60719.5</v>
      </c>
      <c r="D132" s="25">
        <v>63665.8</v>
      </c>
      <c r="E132" s="25">
        <v>63665.8</v>
      </c>
      <c r="F132" s="25">
        <v>63665.8</v>
      </c>
      <c r="G132" s="25">
        <v>54355</v>
      </c>
      <c r="H132" s="29">
        <f t="shared" si="19"/>
        <v>-9310.8000000000029</v>
      </c>
      <c r="I132" s="29">
        <f t="shared" si="20"/>
        <v>-14.624492270575416</v>
      </c>
    </row>
    <row r="133" spans="1:9" ht="15.75" customHeight="1" x14ac:dyDescent="0.25">
      <c r="A133" s="2" t="s">
        <v>163</v>
      </c>
      <c r="B133" s="25">
        <v>12895.5</v>
      </c>
      <c r="C133" s="25">
        <v>12895.5</v>
      </c>
      <c r="D133" s="25">
        <v>12895.5</v>
      </c>
      <c r="E133" s="25">
        <v>12895.5</v>
      </c>
      <c r="F133" s="25">
        <v>12895.5</v>
      </c>
      <c r="G133" s="25">
        <v>12895.5</v>
      </c>
      <c r="H133" s="29">
        <f t="shared" si="19"/>
        <v>0</v>
      </c>
      <c r="I133" s="29">
        <f t="shared" si="20"/>
        <v>0</v>
      </c>
    </row>
    <row r="134" spans="1:9" ht="15" customHeight="1" x14ac:dyDescent="0.25">
      <c r="A134" s="2" t="s">
        <v>130</v>
      </c>
      <c r="B134" s="25">
        <v>12919.1</v>
      </c>
      <c r="C134" s="25">
        <v>12919.1</v>
      </c>
      <c r="D134" s="25">
        <v>12919.1</v>
      </c>
      <c r="E134" s="25">
        <v>12919.1</v>
      </c>
      <c r="F134" s="25">
        <v>12919.1</v>
      </c>
      <c r="G134" s="25">
        <v>9801</v>
      </c>
      <c r="H134" s="29">
        <f t="shared" si="19"/>
        <v>-3118.1000000000004</v>
      </c>
      <c r="I134" s="29">
        <f t="shared" si="20"/>
        <v>-24.135582199998453</v>
      </c>
    </row>
    <row r="135" spans="1:9" x14ac:dyDescent="0.25">
      <c r="A135" s="2" t="s">
        <v>99</v>
      </c>
      <c r="B135" s="25">
        <v>27347</v>
      </c>
      <c r="C135" s="25">
        <v>27347</v>
      </c>
      <c r="D135" s="25">
        <v>27347</v>
      </c>
      <c r="E135" s="25">
        <v>27347</v>
      </c>
      <c r="F135" s="25">
        <v>27347</v>
      </c>
      <c r="G135" s="25">
        <v>27347</v>
      </c>
      <c r="H135" s="29">
        <f t="shared" si="19"/>
        <v>0</v>
      </c>
      <c r="I135" s="29">
        <f t="shared" si="20"/>
        <v>0</v>
      </c>
    </row>
    <row r="136" spans="1:9" ht="27.75" customHeight="1" x14ac:dyDescent="0.25">
      <c r="A136" s="37" t="s">
        <v>32</v>
      </c>
      <c r="B136" s="36">
        <f t="shared" ref="B136:G136" si="40">SUM(B137:B138)</f>
        <v>2648.8</v>
      </c>
      <c r="C136" s="36">
        <f t="shared" si="40"/>
        <v>2648.8</v>
      </c>
      <c r="D136" s="36">
        <f t="shared" si="40"/>
        <v>2648.8</v>
      </c>
      <c r="E136" s="36">
        <f t="shared" si="40"/>
        <v>2648.8</v>
      </c>
      <c r="F136" s="36">
        <f t="shared" si="40"/>
        <v>2648.8</v>
      </c>
      <c r="G136" s="36">
        <f t="shared" si="40"/>
        <v>2648.8</v>
      </c>
      <c r="H136" s="36">
        <f t="shared" si="19"/>
        <v>0</v>
      </c>
      <c r="I136" s="36">
        <f t="shared" si="20"/>
        <v>0</v>
      </c>
    </row>
    <row r="137" spans="1:9" ht="39" customHeight="1" x14ac:dyDescent="0.25">
      <c r="A137" s="2" t="s">
        <v>164</v>
      </c>
      <c r="B137" s="25">
        <v>710</v>
      </c>
      <c r="C137" s="25">
        <v>710</v>
      </c>
      <c r="D137" s="25">
        <v>710</v>
      </c>
      <c r="E137" s="25">
        <v>710</v>
      </c>
      <c r="F137" s="25">
        <v>710</v>
      </c>
      <c r="G137" s="25">
        <v>710</v>
      </c>
      <c r="H137" s="29">
        <f t="shared" si="19"/>
        <v>0</v>
      </c>
      <c r="I137" s="29">
        <f t="shared" si="20"/>
        <v>0</v>
      </c>
    </row>
    <row r="138" spans="1:9" x14ac:dyDescent="0.25">
      <c r="A138" s="2" t="s">
        <v>165</v>
      </c>
      <c r="B138" s="25">
        <v>1938.8</v>
      </c>
      <c r="C138" s="25">
        <v>1938.8</v>
      </c>
      <c r="D138" s="25">
        <v>1938.8</v>
      </c>
      <c r="E138" s="25">
        <v>1938.8</v>
      </c>
      <c r="F138" s="25">
        <v>1938.8</v>
      </c>
      <c r="G138" s="25">
        <v>1938.8</v>
      </c>
      <c r="H138" s="29">
        <f t="shared" si="19"/>
        <v>0</v>
      </c>
      <c r="I138" s="29">
        <f t="shared" si="20"/>
        <v>0</v>
      </c>
    </row>
    <row r="139" spans="1:9" ht="25.5" x14ac:dyDescent="0.25">
      <c r="A139" s="37" t="s">
        <v>33</v>
      </c>
      <c r="B139" s="36">
        <f t="shared" ref="B139:G139" si="41">B140</f>
        <v>4693.8999999999996</v>
      </c>
      <c r="C139" s="36">
        <f t="shared" si="41"/>
        <v>4693.8999999999996</v>
      </c>
      <c r="D139" s="36">
        <f t="shared" si="41"/>
        <v>4693.8999999999996</v>
      </c>
      <c r="E139" s="36">
        <f t="shared" si="41"/>
        <v>4693.8999999999996</v>
      </c>
      <c r="F139" s="36">
        <f t="shared" si="41"/>
        <v>4693.8999999999996</v>
      </c>
      <c r="G139" s="36">
        <f t="shared" si="41"/>
        <v>4693.8999999999996</v>
      </c>
      <c r="H139" s="36">
        <f t="shared" ref="H139:H202" si="42">G139-F139</f>
        <v>0</v>
      </c>
      <c r="I139" s="36">
        <f t="shared" ref="I139:I202" si="43">G139/F139*100-100</f>
        <v>0</v>
      </c>
    </row>
    <row r="140" spans="1:9" x14ac:dyDescent="0.25">
      <c r="A140" s="2" t="s">
        <v>100</v>
      </c>
      <c r="B140" s="25">
        <v>4693.8999999999996</v>
      </c>
      <c r="C140" s="25">
        <v>4693.8999999999996</v>
      </c>
      <c r="D140" s="25">
        <v>4693.8999999999996</v>
      </c>
      <c r="E140" s="25">
        <f>2040.8+2653.1</f>
        <v>4693.8999999999996</v>
      </c>
      <c r="F140" s="25">
        <f>2040.8+2653.1</f>
        <v>4693.8999999999996</v>
      </c>
      <c r="G140" s="25">
        <f>2040.8+2653.1</f>
        <v>4693.8999999999996</v>
      </c>
      <c r="H140" s="29">
        <f t="shared" si="42"/>
        <v>0</v>
      </c>
      <c r="I140" s="29">
        <f t="shared" si="43"/>
        <v>0</v>
      </c>
    </row>
    <row r="141" spans="1:9" ht="25.5" x14ac:dyDescent="0.25">
      <c r="A141" s="3" t="s">
        <v>34</v>
      </c>
      <c r="B141" s="48">
        <f t="shared" ref="B141:G141" si="44">B142+B144+B146</f>
        <v>239352</v>
      </c>
      <c r="C141" s="48">
        <f t="shared" si="44"/>
        <v>239352</v>
      </c>
      <c r="D141" s="48">
        <f t="shared" si="44"/>
        <v>239352</v>
      </c>
      <c r="E141" s="48">
        <f t="shared" si="44"/>
        <v>239352</v>
      </c>
      <c r="F141" s="48">
        <f t="shared" si="44"/>
        <v>239352</v>
      </c>
      <c r="G141" s="48">
        <f t="shared" si="44"/>
        <v>239352</v>
      </c>
      <c r="H141" s="48">
        <f t="shared" si="42"/>
        <v>0</v>
      </c>
      <c r="I141" s="48">
        <f t="shared" si="43"/>
        <v>0</v>
      </c>
    </row>
    <row r="142" spans="1:9" ht="25.5" x14ac:dyDescent="0.25">
      <c r="A142" s="37" t="s">
        <v>35</v>
      </c>
      <c r="B142" s="36">
        <f t="shared" ref="B142:G142" si="45">B143</f>
        <v>6785</v>
      </c>
      <c r="C142" s="36">
        <f t="shared" si="45"/>
        <v>6785</v>
      </c>
      <c r="D142" s="36">
        <f t="shared" si="45"/>
        <v>6785</v>
      </c>
      <c r="E142" s="36">
        <f t="shared" si="45"/>
        <v>6785</v>
      </c>
      <c r="F142" s="36">
        <f t="shared" si="45"/>
        <v>6785</v>
      </c>
      <c r="G142" s="36">
        <f t="shared" si="45"/>
        <v>6785</v>
      </c>
      <c r="H142" s="36">
        <f t="shared" si="42"/>
        <v>0</v>
      </c>
      <c r="I142" s="36">
        <f t="shared" si="43"/>
        <v>0</v>
      </c>
    </row>
    <row r="143" spans="1:9" ht="26.25" customHeight="1" x14ac:dyDescent="0.25">
      <c r="A143" s="2" t="s">
        <v>159</v>
      </c>
      <c r="B143" s="25">
        <v>6785</v>
      </c>
      <c r="C143" s="25">
        <v>6785</v>
      </c>
      <c r="D143" s="25">
        <v>6785</v>
      </c>
      <c r="E143" s="25">
        <v>6785</v>
      </c>
      <c r="F143" s="25">
        <v>6785</v>
      </c>
      <c r="G143" s="25">
        <v>6785</v>
      </c>
      <c r="H143" s="29">
        <f t="shared" si="42"/>
        <v>0</v>
      </c>
      <c r="I143" s="29">
        <f t="shared" si="43"/>
        <v>0</v>
      </c>
    </row>
    <row r="144" spans="1:9" x14ac:dyDescent="0.25">
      <c r="A144" s="55" t="s">
        <v>36</v>
      </c>
      <c r="B144" s="36">
        <f t="shared" ref="B144:G144" si="46">B145</f>
        <v>19661.2</v>
      </c>
      <c r="C144" s="36">
        <f t="shared" si="46"/>
        <v>19661.2</v>
      </c>
      <c r="D144" s="36">
        <f t="shared" si="46"/>
        <v>19661.2</v>
      </c>
      <c r="E144" s="36">
        <f t="shared" si="46"/>
        <v>19661.2</v>
      </c>
      <c r="F144" s="36">
        <f t="shared" si="46"/>
        <v>19661.2</v>
      </c>
      <c r="G144" s="36">
        <f t="shared" si="46"/>
        <v>19661.2</v>
      </c>
      <c r="H144" s="36">
        <f t="shared" si="42"/>
        <v>0</v>
      </c>
      <c r="I144" s="36">
        <f t="shared" si="43"/>
        <v>0</v>
      </c>
    </row>
    <row r="145" spans="1:9" ht="25.5" x14ac:dyDescent="0.25">
      <c r="A145" s="2" t="s">
        <v>134</v>
      </c>
      <c r="B145" s="25">
        <v>19661.2</v>
      </c>
      <c r="C145" s="25">
        <v>19661.2</v>
      </c>
      <c r="D145" s="25">
        <v>19661.2</v>
      </c>
      <c r="E145" s="25">
        <v>19661.2</v>
      </c>
      <c r="F145" s="25">
        <v>19661.2</v>
      </c>
      <c r="G145" s="25">
        <v>19661.2</v>
      </c>
      <c r="H145" s="29">
        <f t="shared" si="42"/>
        <v>0</v>
      </c>
      <c r="I145" s="29">
        <f t="shared" si="43"/>
        <v>0</v>
      </c>
    </row>
    <row r="146" spans="1:9" ht="18" customHeight="1" x14ac:dyDescent="0.25">
      <c r="A146" s="73" t="s">
        <v>37</v>
      </c>
      <c r="B146" s="74">
        <f t="shared" ref="B146:G146" si="47">SUM(B147:B149)</f>
        <v>212905.8</v>
      </c>
      <c r="C146" s="74">
        <f t="shared" si="47"/>
        <v>212905.8</v>
      </c>
      <c r="D146" s="74">
        <f t="shared" si="47"/>
        <v>212905.8</v>
      </c>
      <c r="E146" s="74">
        <f t="shared" si="47"/>
        <v>212905.8</v>
      </c>
      <c r="F146" s="74">
        <f t="shared" si="47"/>
        <v>212905.8</v>
      </c>
      <c r="G146" s="36">
        <f t="shared" si="47"/>
        <v>212905.8</v>
      </c>
      <c r="H146" s="36">
        <f t="shared" si="42"/>
        <v>0</v>
      </c>
      <c r="I146" s="36">
        <f t="shared" si="43"/>
        <v>0</v>
      </c>
    </row>
    <row r="147" spans="1:9" ht="25.5" x14ac:dyDescent="0.25">
      <c r="A147" s="22" t="s">
        <v>159</v>
      </c>
      <c r="B147" s="24">
        <v>33918.5</v>
      </c>
      <c r="C147" s="24">
        <v>33918.5</v>
      </c>
      <c r="D147" s="24">
        <v>33918.5</v>
      </c>
      <c r="E147" s="24">
        <v>33918.5</v>
      </c>
      <c r="F147" s="24">
        <v>33918.5</v>
      </c>
      <c r="G147" s="78">
        <v>33918.5</v>
      </c>
      <c r="H147" s="29">
        <f t="shared" si="42"/>
        <v>0</v>
      </c>
      <c r="I147" s="29">
        <f t="shared" si="43"/>
        <v>0</v>
      </c>
    </row>
    <row r="148" spans="1:9" ht="17.25" customHeight="1" x14ac:dyDescent="0.25">
      <c r="A148" s="76" t="s">
        <v>101</v>
      </c>
      <c r="B148" s="24">
        <v>155337.79999999999</v>
      </c>
      <c r="C148" s="24">
        <v>155337.79999999999</v>
      </c>
      <c r="D148" s="24">
        <v>155337.79999999999</v>
      </c>
      <c r="E148" s="24">
        <v>155337.79999999999</v>
      </c>
      <c r="F148" s="24">
        <v>155337.79999999999</v>
      </c>
      <c r="G148" s="78">
        <v>155337.79999999999</v>
      </c>
      <c r="H148" s="29">
        <f t="shared" si="42"/>
        <v>0</v>
      </c>
      <c r="I148" s="29">
        <f t="shared" si="43"/>
        <v>0</v>
      </c>
    </row>
    <row r="149" spans="1:9" ht="25.5" x14ac:dyDescent="0.25">
      <c r="A149" s="77" t="s">
        <v>160</v>
      </c>
      <c r="B149" s="24">
        <v>23649.5</v>
      </c>
      <c r="C149" s="24">
        <v>23649.5</v>
      </c>
      <c r="D149" s="24">
        <v>23649.5</v>
      </c>
      <c r="E149" s="24">
        <v>23649.5</v>
      </c>
      <c r="F149" s="24">
        <v>23649.5</v>
      </c>
      <c r="G149" s="78">
        <v>23649.5</v>
      </c>
      <c r="H149" s="29">
        <f t="shared" si="42"/>
        <v>0</v>
      </c>
      <c r="I149" s="29">
        <f t="shared" si="43"/>
        <v>0</v>
      </c>
    </row>
    <row r="150" spans="1:9" ht="19.5" customHeight="1" x14ac:dyDescent="0.25">
      <c r="A150" s="75" t="s">
        <v>38</v>
      </c>
      <c r="B150" s="63">
        <f t="shared" ref="B150:G150" si="48">B151</f>
        <v>213.4</v>
      </c>
      <c r="C150" s="63">
        <f t="shared" si="48"/>
        <v>213.4</v>
      </c>
      <c r="D150" s="63">
        <f t="shared" si="48"/>
        <v>213.4</v>
      </c>
      <c r="E150" s="63">
        <f t="shared" si="48"/>
        <v>213.4</v>
      </c>
      <c r="F150" s="63">
        <f t="shared" si="48"/>
        <v>213.4</v>
      </c>
      <c r="G150" s="48">
        <f t="shared" si="48"/>
        <v>213.4</v>
      </c>
      <c r="H150" s="48">
        <f t="shared" si="42"/>
        <v>0</v>
      </c>
      <c r="I150" s="48">
        <f t="shared" si="43"/>
        <v>0</v>
      </c>
    </row>
    <row r="151" spans="1:9" ht="16.5" customHeight="1" x14ac:dyDescent="0.25">
      <c r="A151" s="55" t="s">
        <v>39</v>
      </c>
      <c r="B151" s="36">
        <f t="shared" ref="B151:G151" si="49">SUM(B152:B154)</f>
        <v>213.4</v>
      </c>
      <c r="C151" s="36">
        <f t="shared" si="49"/>
        <v>213.4</v>
      </c>
      <c r="D151" s="36">
        <f t="shared" si="49"/>
        <v>213.4</v>
      </c>
      <c r="E151" s="36">
        <f t="shared" si="49"/>
        <v>213.4</v>
      </c>
      <c r="F151" s="36">
        <f t="shared" si="49"/>
        <v>213.4</v>
      </c>
      <c r="G151" s="36">
        <f t="shared" si="49"/>
        <v>213.4</v>
      </c>
      <c r="H151" s="36">
        <f t="shared" si="42"/>
        <v>0</v>
      </c>
      <c r="I151" s="36">
        <f t="shared" si="43"/>
        <v>0</v>
      </c>
    </row>
    <row r="152" spans="1:9" ht="16.5" customHeight="1" x14ac:dyDescent="0.25">
      <c r="A152" s="2" t="s">
        <v>102</v>
      </c>
      <c r="B152" s="25">
        <v>0</v>
      </c>
      <c r="C152" s="25">
        <v>0</v>
      </c>
      <c r="D152" s="25">
        <v>0</v>
      </c>
      <c r="E152" s="25">
        <v>0</v>
      </c>
      <c r="F152" s="25">
        <v>0</v>
      </c>
      <c r="G152" s="25">
        <v>0</v>
      </c>
      <c r="H152" s="29">
        <f t="shared" si="42"/>
        <v>0</v>
      </c>
      <c r="I152" s="29">
        <v>0</v>
      </c>
    </row>
    <row r="153" spans="1:9" x14ac:dyDescent="0.25">
      <c r="A153" s="2" t="s">
        <v>116</v>
      </c>
      <c r="B153" s="25">
        <v>213.4</v>
      </c>
      <c r="C153" s="25">
        <v>213.4</v>
      </c>
      <c r="D153" s="25">
        <v>213.4</v>
      </c>
      <c r="E153" s="25">
        <v>213.4</v>
      </c>
      <c r="F153" s="25">
        <v>213.4</v>
      </c>
      <c r="G153" s="25">
        <v>213.4</v>
      </c>
      <c r="H153" s="29">
        <f>G153-F153</f>
        <v>0</v>
      </c>
      <c r="I153" s="29">
        <f t="shared" si="43"/>
        <v>0</v>
      </c>
    </row>
    <row r="154" spans="1:9" ht="16.5" customHeight="1" x14ac:dyDescent="0.25">
      <c r="A154" s="2" t="s">
        <v>103</v>
      </c>
      <c r="B154" s="25">
        <v>0</v>
      </c>
      <c r="C154" s="25">
        <v>0</v>
      </c>
      <c r="D154" s="25">
        <v>0</v>
      </c>
      <c r="E154" s="25">
        <v>0</v>
      </c>
      <c r="F154" s="25">
        <v>0</v>
      </c>
      <c r="G154" s="25">
        <v>0</v>
      </c>
      <c r="H154" s="29">
        <f t="shared" si="42"/>
        <v>0</v>
      </c>
      <c r="I154" s="29">
        <v>0</v>
      </c>
    </row>
    <row r="155" spans="1:9" x14ac:dyDescent="0.25">
      <c r="A155" s="3" t="s">
        <v>104</v>
      </c>
      <c r="B155" s="48">
        <f t="shared" ref="B155:G155" si="50">B156+B159</f>
        <v>44122.7</v>
      </c>
      <c r="C155" s="48">
        <f t="shared" si="50"/>
        <v>44122.7</v>
      </c>
      <c r="D155" s="48">
        <f t="shared" si="50"/>
        <v>44122.7</v>
      </c>
      <c r="E155" s="48">
        <f t="shared" si="50"/>
        <v>44122.7</v>
      </c>
      <c r="F155" s="48">
        <f t="shared" si="50"/>
        <v>44122.7</v>
      </c>
      <c r="G155" s="48">
        <f t="shared" si="50"/>
        <v>47856.799999999996</v>
      </c>
      <c r="H155" s="48">
        <f t="shared" si="42"/>
        <v>3734.0999999999985</v>
      </c>
      <c r="I155" s="48">
        <f t="shared" si="43"/>
        <v>8.4629907054645201</v>
      </c>
    </row>
    <row r="156" spans="1:9" hidden="1" x14ac:dyDescent="0.25">
      <c r="A156" s="37" t="s">
        <v>40</v>
      </c>
      <c r="B156" s="36">
        <f t="shared" ref="B156:G156" si="51">SUM(B157:B158)</f>
        <v>0</v>
      </c>
      <c r="C156" s="36">
        <f t="shared" si="51"/>
        <v>0</v>
      </c>
      <c r="D156" s="36">
        <f t="shared" si="51"/>
        <v>0</v>
      </c>
      <c r="E156" s="36">
        <f t="shared" si="51"/>
        <v>0</v>
      </c>
      <c r="F156" s="36">
        <f t="shared" si="51"/>
        <v>0</v>
      </c>
      <c r="G156" s="36">
        <f t="shared" si="51"/>
        <v>0</v>
      </c>
      <c r="H156" s="48">
        <f t="shared" si="42"/>
        <v>0</v>
      </c>
      <c r="I156" s="48" t="e">
        <f t="shared" si="43"/>
        <v>#DIV/0!</v>
      </c>
    </row>
    <row r="157" spans="1:9" ht="52.5" hidden="1" customHeight="1" x14ac:dyDescent="0.25">
      <c r="A157" s="2" t="s">
        <v>105</v>
      </c>
      <c r="B157" s="25">
        <v>0</v>
      </c>
      <c r="C157" s="25">
        <v>0</v>
      </c>
      <c r="D157" s="25">
        <v>0</v>
      </c>
      <c r="E157" s="25">
        <v>0</v>
      </c>
      <c r="F157" s="25">
        <v>0</v>
      </c>
      <c r="G157" s="25">
        <v>0</v>
      </c>
      <c r="H157" s="48">
        <f t="shared" si="42"/>
        <v>0</v>
      </c>
      <c r="I157" s="48" t="e">
        <f t="shared" si="43"/>
        <v>#DIV/0!</v>
      </c>
    </row>
    <row r="158" spans="1:9" ht="24.75" hidden="1" customHeight="1" x14ac:dyDescent="0.25">
      <c r="A158" s="2" t="s">
        <v>106</v>
      </c>
      <c r="B158" s="25">
        <v>0</v>
      </c>
      <c r="C158" s="25">
        <v>0</v>
      </c>
      <c r="D158" s="25">
        <v>0</v>
      </c>
      <c r="E158" s="25">
        <v>0</v>
      </c>
      <c r="F158" s="25">
        <v>0</v>
      </c>
      <c r="G158" s="25">
        <v>0</v>
      </c>
      <c r="H158" s="48">
        <f t="shared" si="42"/>
        <v>0</v>
      </c>
      <c r="I158" s="48" t="e">
        <f t="shared" si="43"/>
        <v>#DIV/0!</v>
      </c>
    </row>
    <row r="159" spans="1:9" x14ac:dyDescent="0.25">
      <c r="A159" s="39" t="s">
        <v>107</v>
      </c>
      <c r="B159" s="40">
        <f t="shared" ref="B159:G159" si="52">SUM(B160:B161)</f>
        <v>44122.7</v>
      </c>
      <c r="C159" s="40">
        <f t="shared" si="52"/>
        <v>44122.7</v>
      </c>
      <c r="D159" s="40">
        <f t="shared" si="52"/>
        <v>44122.7</v>
      </c>
      <c r="E159" s="40">
        <f t="shared" si="52"/>
        <v>44122.7</v>
      </c>
      <c r="F159" s="40">
        <f t="shared" si="52"/>
        <v>44122.7</v>
      </c>
      <c r="G159" s="40">
        <f t="shared" si="52"/>
        <v>47856.799999999996</v>
      </c>
      <c r="H159" s="36">
        <f t="shared" si="42"/>
        <v>3734.0999999999985</v>
      </c>
      <c r="I159" s="36">
        <f t="shared" si="43"/>
        <v>8.4629907054645201</v>
      </c>
    </row>
    <row r="160" spans="1:9" ht="28.5" customHeight="1" x14ac:dyDescent="0.25">
      <c r="A160" s="2" t="s">
        <v>108</v>
      </c>
      <c r="B160" s="25">
        <v>6750</v>
      </c>
      <c r="C160" s="25">
        <v>6750</v>
      </c>
      <c r="D160" s="25">
        <v>6750</v>
      </c>
      <c r="E160" s="25">
        <v>6750</v>
      </c>
      <c r="F160" s="25">
        <v>6750</v>
      </c>
      <c r="G160" s="25">
        <v>10484.1</v>
      </c>
      <c r="H160" s="29">
        <f t="shared" si="42"/>
        <v>3734.1000000000004</v>
      </c>
      <c r="I160" s="29" t="s">
        <v>224</v>
      </c>
    </row>
    <row r="161" spans="1:9" x14ac:dyDescent="0.25">
      <c r="A161" s="2" t="s">
        <v>158</v>
      </c>
      <c r="B161" s="25">
        <v>37372.699999999997</v>
      </c>
      <c r="C161" s="25">
        <v>37372.699999999997</v>
      </c>
      <c r="D161" s="25">
        <v>37372.699999999997</v>
      </c>
      <c r="E161" s="25">
        <v>37372.699999999997</v>
      </c>
      <c r="F161" s="25">
        <v>37372.699999999997</v>
      </c>
      <c r="G161" s="25">
        <v>37372.699999999997</v>
      </c>
      <c r="H161" s="29">
        <f t="shared" si="42"/>
        <v>0</v>
      </c>
      <c r="I161" s="29">
        <f t="shared" si="43"/>
        <v>0</v>
      </c>
    </row>
    <row r="162" spans="1:9" x14ac:dyDescent="0.25">
      <c r="A162" s="60" t="s">
        <v>46</v>
      </c>
      <c r="B162" s="49">
        <f t="shared" ref="B162:C162" si="53">B163</f>
        <v>0</v>
      </c>
      <c r="C162" s="49">
        <f t="shared" si="53"/>
        <v>0</v>
      </c>
      <c r="D162" s="49">
        <f t="shared" ref="D162:G163" si="54">D163</f>
        <v>28534.2</v>
      </c>
      <c r="E162" s="49">
        <f t="shared" si="54"/>
        <v>28534.2</v>
      </c>
      <c r="F162" s="49">
        <f t="shared" si="54"/>
        <v>28534.2</v>
      </c>
      <c r="G162" s="49">
        <f t="shared" si="54"/>
        <v>28634.2</v>
      </c>
      <c r="H162" s="48">
        <f t="shared" si="42"/>
        <v>100</v>
      </c>
      <c r="I162" s="48">
        <f t="shared" si="43"/>
        <v>0.35045664500844964</v>
      </c>
    </row>
    <row r="163" spans="1:9" x14ac:dyDescent="0.25">
      <c r="A163" s="68" t="s">
        <v>41</v>
      </c>
      <c r="B163" s="45">
        <f>B164</f>
        <v>0</v>
      </c>
      <c r="C163" s="45">
        <f>C164</f>
        <v>0</v>
      </c>
      <c r="D163" s="45">
        <f t="shared" si="54"/>
        <v>28534.2</v>
      </c>
      <c r="E163" s="45">
        <f t="shared" si="54"/>
        <v>28534.2</v>
      </c>
      <c r="F163" s="45">
        <f t="shared" si="54"/>
        <v>28534.2</v>
      </c>
      <c r="G163" s="45">
        <f t="shared" si="54"/>
        <v>28634.2</v>
      </c>
      <c r="H163" s="36">
        <f t="shared" si="42"/>
        <v>100</v>
      </c>
      <c r="I163" s="36">
        <f t="shared" si="43"/>
        <v>0.35045664500844964</v>
      </c>
    </row>
    <row r="164" spans="1:9" ht="27" customHeight="1" x14ac:dyDescent="0.25">
      <c r="A164" s="22" t="s">
        <v>199</v>
      </c>
      <c r="B164" s="24">
        <v>0</v>
      </c>
      <c r="C164" s="24">
        <v>0</v>
      </c>
      <c r="D164" s="24">
        <v>28534.2</v>
      </c>
      <c r="E164" s="24">
        <v>28534.2</v>
      </c>
      <c r="F164" s="24">
        <v>28534.2</v>
      </c>
      <c r="G164" s="24">
        <v>28634.2</v>
      </c>
      <c r="H164" s="29">
        <f t="shared" si="42"/>
        <v>100</v>
      </c>
      <c r="I164" s="29">
        <f t="shared" si="43"/>
        <v>0.35045664500844964</v>
      </c>
    </row>
    <row r="165" spans="1:9" x14ac:dyDescent="0.25">
      <c r="A165" s="61" t="s">
        <v>180</v>
      </c>
      <c r="B165" s="62">
        <f t="shared" ref="B165:G165" si="55">B166</f>
        <v>57016.600000000006</v>
      </c>
      <c r="C165" s="62">
        <f t="shared" si="55"/>
        <v>57016.600000000006</v>
      </c>
      <c r="D165" s="62">
        <f t="shared" si="55"/>
        <v>50274.6</v>
      </c>
      <c r="E165" s="62">
        <f t="shared" si="55"/>
        <v>50274.6</v>
      </c>
      <c r="F165" s="62">
        <f t="shared" si="55"/>
        <v>50274.6</v>
      </c>
      <c r="G165" s="62">
        <f t="shared" si="55"/>
        <v>50274.6</v>
      </c>
      <c r="H165" s="48">
        <f t="shared" si="42"/>
        <v>0</v>
      </c>
      <c r="I165" s="48">
        <f t="shared" si="43"/>
        <v>0</v>
      </c>
    </row>
    <row r="166" spans="1:9" x14ac:dyDescent="0.25">
      <c r="A166" s="58" t="s">
        <v>181</v>
      </c>
      <c r="B166" s="47">
        <f t="shared" ref="B166:G166" si="56">SUM(B167:B168)</f>
        <v>57016.600000000006</v>
      </c>
      <c r="C166" s="47">
        <f t="shared" si="56"/>
        <v>57016.600000000006</v>
      </c>
      <c r="D166" s="47">
        <f t="shared" si="56"/>
        <v>50274.6</v>
      </c>
      <c r="E166" s="47">
        <f t="shared" si="56"/>
        <v>50274.6</v>
      </c>
      <c r="F166" s="47">
        <f t="shared" si="56"/>
        <v>50274.6</v>
      </c>
      <c r="G166" s="47">
        <f t="shared" si="56"/>
        <v>50274.6</v>
      </c>
      <c r="H166" s="36">
        <f t="shared" si="42"/>
        <v>0</v>
      </c>
      <c r="I166" s="36">
        <f t="shared" si="43"/>
        <v>0</v>
      </c>
    </row>
    <row r="167" spans="1:9" x14ac:dyDescent="0.25">
      <c r="A167" s="23" t="s">
        <v>190</v>
      </c>
      <c r="B167" s="24">
        <v>8595.7999999999993</v>
      </c>
      <c r="C167" s="24">
        <v>8595.7999999999993</v>
      </c>
      <c r="D167" s="24">
        <v>8595.9</v>
      </c>
      <c r="E167" s="24">
        <v>8595.9</v>
      </c>
      <c r="F167" s="24">
        <v>8595.9</v>
      </c>
      <c r="G167" s="24">
        <v>8595.9</v>
      </c>
      <c r="H167" s="29">
        <f t="shared" si="42"/>
        <v>0</v>
      </c>
      <c r="I167" s="29">
        <f t="shared" si="43"/>
        <v>0</v>
      </c>
    </row>
    <row r="168" spans="1:9" x14ac:dyDescent="0.25">
      <c r="A168" s="23" t="s">
        <v>191</v>
      </c>
      <c r="B168" s="24">
        <v>48420.800000000003</v>
      </c>
      <c r="C168" s="24">
        <v>48420.800000000003</v>
      </c>
      <c r="D168" s="24">
        <v>41678.699999999997</v>
      </c>
      <c r="E168" s="24">
        <v>41678.699999999997</v>
      </c>
      <c r="F168" s="24">
        <v>41678.699999999997</v>
      </c>
      <c r="G168" s="24">
        <v>41678.699999999997</v>
      </c>
      <c r="H168" s="29">
        <f t="shared" si="42"/>
        <v>0</v>
      </c>
      <c r="I168" s="29">
        <f t="shared" si="43"/>
        <v>0</v>
      </c>
    </row>
    <row r="169" spans="1:9" x14ac:dyDescent="0.25">
      <c r="A169" s="57" t="s">
        <v>179</v>
      </c>
      <c r="B169" s="28">
        <f>B170</f>
        <v>57000</v>
      </c>
      <c r="C169" s="28">
        <f t="shared" ref="B169:G170" si="57">C170</f>
        <v>57000</v>
      </c>
      <c r="D169" s="28">
        <f t="shared" si="57"/>
        <v>57000</v>
      </c>
      <c r="E169" s="28">
        <f t="shared" si="57"/>
        <v>57000</v>
      </c>
      <c r="F169" s="28">
        <f t="shared" si="57"/>
        <v>57000</v>
      </c>
      <c r="G169" s="28">
        <f t="shared" si="57"/>
        <v>57000</v>
      </c>
      <c r="H169" s="48">
        <f t="shared" si="42"/>
        <v>0</v>
      </c>
      <c r="I169" s="48">
        <f t="shared" si="43"/>
        <v>0</v>
      </c>
    </row>
    <row r="170" spans="1:9" x14ac:dyDescent="0.25">
      <c r="A170" s="58" t="s">
        <v>176</v>
      </c>
      <c r="B170" s="47">
        <f t="shared" si="57"/>
        <v>57000</v>
      </c>
      <c r="C170" s="47">
        <f t="shared" si="57"/>
        <v>57000</v>
      </c>
      <c r="D170" s="47">
        <f t="shared" si="57"/>
        <v>57000</v>
      </c>
      <c r="E170" s="47">
        <f t="shared" si="57"/>
        <v>57000</v>
      </c>
      <c r="F170" s="47">
        <f t="shared" si="57"/>
        <v>57000</v>
      </c>
      <c r="G170" s="47">
        <f t="shared" si="57"/>
        <v>57000</v>
      </c>
      <c r="H170" s="36">
        <f t="shared" si="42"/>
        <v>0</v>
      </c>
      <c r="I170" s="36">
        <f t="shared" si="43"/>
        <v>0</v>
      </c>
    </row>
    <row r="171" spans="1:9" ht="24.75" customHeight="1" x14ac:dyDescent="0.25">
      <c r="A171" s="53" t="s">
        <v>193</v>
      </c>
      <c r="B171" s="24">
        <v>57000</v>
      </c>
      <c r="C171" s="24">
        <v>57000</v>
      </c>
      <c r="D171" s="24">
        <v>57000</v>
      </c>
      <c r="E171" s="24">
        <v>57000</v>
      </c>
      <c r="F171" s="24">
        <v>57000</v>
      </c>
      <c r="G171" s="24">
        <v>57000</v>
      </c>
      <c r="H171" s="26">
        <f t="shared" si="42"/>
        <v>0</v>
      </c>
      <c r="I171" s="26">
        <f t="shared" si="43"/>
        <v>0</v>
      </c>
    </row>
    <row r="172" spans="1:9" s="69" customFormat="1" ht="24.75" customHeight="1" x14ac:dyDescent="0.25">
      <c r="A172" s="57" t="s">
        <v>209</v>
      </c>
      <c r="B172" s="71">
        <f t="shared" ref="B172:F172" si="58">B10+B37+B53+B84+B96+B115+B127+B141+B150+B155+B162+B165+B169</f>
        <v>24070795.599999998</v>
      </c>
      <c r="C172" s="71">
        <f t="shared" si="58"/>
        <v>24356368.600000001</v>
      </c>
      <c r="D172" s="71">
        <f t="shared" si="58"/>
        <v>24151691.199999996</v>
      </c>
      <c r="E172" s="71">
        <f t="shared" si="58"/>
        <v>24175117.099999994</v>
      </c>
      <c r="F172" s="71">
        <f t="shared" si="58"/>
        <v>23946858</v>
      </c>
      <c r="G172" s="71">
        <f>G10+G37+G53+G84+G96+G115+G127+G141+G150+G155+G162+G165+G169</f>
        <v>23969911.700000003</v>
      </c>
      <c r="H172" s="48">
        <f t="shared" si="42"/>
        <v>23053.70000000298</v>
      </c>
      <c r="I172" s="48">
        <f t="shared" si="43"/>
        <v>9.6270249733819924E-2</v>
      </c>
    </row>
    <row r="173" spans="1:9" x14ac:dyDescent="0.25">
      <c r="A173" s="81" t="s">
        <v>210</v>
      </c>
      <c r="B173" s="82">
        <f t="shared" ref="B173:G173" si="59">SUM(B174:B211)</f>
        <v>6943370.5999999987</v>
      </c>
      <c r="C173" s="82">
        <f t="shared" si="59"/>
        <v>6726536.5999999987</v>
      </c>
      <c r="D173" s="82">
        <f t="shared" si="59"/>
        <v>9486364.2999999989</v>
      </c>
      <c r="E173" s="82">
        <f t="shared" si="59"/>
        <v>9569403.3999999966</v>
      </c>
      <c r="F173" s="82">
        <f t="shared" si="59"/>
        <v>9586792.6999999974</v>
      </c>
      <c r="G173" s="82">
        <f t="shared" si="59"/>
        <v>10576054.999999998</v>
      </c>
      <c r="H173" s="83">
        <f t="shared" si="42"/>
        <v>989262.30000000075</v>
      </c>
      <c r="I173" s="83">
        <f t="shared" si="43"/>
        <v>10.319012113404739</v>
      </c>
    </row>
    <row r="174" spans="1:9" ht="27" customHeight="1" x14ac:dyDescent="0.25">
      <c r="A174" s="52" t="s">
        <v>140</v>
      </c>
      <c r="B174" s="50">
        <v>40224</v>
      </c>
      <c r="C174" s="24">
        <v>40224</v>
      </c>
      <c r="D174" s="24">
        <v>40224</v>
      </c>
      <c r="E174" s="24">
        <v>40224</v>
      </c>
      <c r="F174" s="24">
        <v>40224</v>
      </c>
      <c r="G174" s="24">
        <v>40224</v>
      </c>
      <c r="H174" s="29">
        <f t="shared" si="42"/>
        <v>0</v>
      </c>
      <c r="I174" s="29">
        <f t="shared" si="43"/>
        <v>0</v>
      </c>
    </row>
    <row r="175" spans="1:9" ht="27" customHeight="1" x14ac:dyDescent="0.25">
      <c r="A175" s="52" t="s">
        <v>141</v>
      </c>
      <c r="B175" s="50">
        <v>60336.1</v>
      </c>
      <c r="C175" s="24">
        <v>60336.1</v>
      </c>
      <c r="D175" s="24">
        <v>60336.1</v>
      </c>
      <c r="E175" s="24">
        <v>60336.1</v>
      </c>
      <c r="F175" s="24">
        <v>60336.1</v>
      </c>
      <c r="G175" s="24">
        <v>60336.1</v>
      </c>
      <c r="H175" s="29">
        <f t="shared" si="42"/>
        <v>0</v>
      </c>
      <c r="I175" s="29">
        <f t="shared" si="43"/>
        <v>0</v>
      </c>
    </row>
    <row r="176" spans="1:9" ht="15.75" customHeight="1" x14ac:dyDescent="0.25">
      <c r="A176" s="52" t="s">
        <v>142</v>
      </c>
      <c r="B176" s="50">
        <v>923286.4</v>
      </c>
      <c r="C176" s="24">
        <v>923286.4</v>
      </c>
      <c r="D176" s="24">
        <v>923286.4</v>
      </c>
      <c r="E176" s="24">
        <v>923286.4</v>
      </c>
      <c r="F176" s="24">
        <v>923286.4</v>
      </c>
      <c r="G176" s="24">
        <v>913836.7</v>
      </c>
      <c r="H176" s="29">
        <f t="shared" si="42"/>
        <v>-9449.7000000000698</v>
      </c>
      <c r="I176" s="29">
        <f t="shared" si="43"/>
        <v>-1.0234852370835483</v>
      </c>
    </row>
    <row r="177" spans="1:9" ht="15.75" customHeight="1" x14ac:dyDescent="0.25">
      <c r="A177" s="52" t="s">
        <v>143</v>
      </c>
      <c r="B177" s="50">
        <v>183799</v>
      </c>
      <c r="C177" s="24">
        <v>183799</v>
      </c>
      <c r="D177" s="24">
        <v>183799</v>
      </c>
      <c r="E177" s="24">
        <v>183799</v>
      </c>
      <c r="F177" s="24">
        <v>183799</v>
      </c>
      <c r="G177" s="24">
        <v>153459.20000000001</v>
      </c>
      <c r="H177" s="29">
        <f t="shared" si="42"/>
        <v>-30339.799999999988</v>
      </c>
      <c r="I177" s="29">
        <f t="shared" si="43"/>
        <v>-16.507053901272585</v>
      </c>
    </row>
    <row r="178" spans="1:9" ht="15.75" customHeight="1" x14ac:dyDescent="0.25">
      <c r="A178" s="52" t="s">
        <v>144</v>
      </c>
      <c r="B178" s="50">
        <v>4317</v>
      </c>
      <c r="C178" s="24">
        <v>4317</v>
      </c>
      <c r="D178" s="24">
        <v>4317</v>
      </c>
      <c r="E178" s="24">
        <v>4317</v>
      </c>
      <c r="F178" s="24">
        <v>4317</v>
      </c>
      <c r="G178" s="24">
        <v>4317</v>
      </c>
      <c r="H178" s="29">
        <f t="shared" si="42"/>
        <v>0</v>
      </c>
      <c r="I178" s="29">
        <f t="shared" si="43"/>
        <v>0</v>
      </c>
    </row>
    <row r="179" spans="1:9" ht="27.75" customHeight="1" x14ac:dyDescent="0.25">
      <c r="A179" s="52" t="s">
        <v>177</v>
      </c>
      <c r="B179" s="50">
        <v>22449</v>
      </c>
      <c r="C179" s="24">
        <v>22449</v>
      </c>
      <c r="D179" s="24">
        <v>22449</v>
      </c>
      <c r="E179" s="24">
        <v>22449</v>
      </c>
      <c r="F179" s="24">
        <v>22449</v>
      </c>
      <c r="G179" s="24">
        <v>45261.599999999999</v>
      </c>
      <c r="H179" s="29">
        <f t="shared" si="42"/>
        <v>22812.6</v>
      </c>
      <c r="I179" s="29" t="s">
        <v>226</v>
      </c>
    </row>
    <row r="180" spans="1:9" ht="27" customHeight="1" x14ac:dyDescent="0.25">
      <c r="A180" s="52" t="s">
        <v>182</v>
      </c>
      <c r="B180" s="50">
        <v>434395.9</v>
      </c>
      <c r="C180" s="24">
        <v>434395.9</v>
      </c>
      <c r="D180" s="24">
        <v>434395.9</v>
      </c>
      <c r="E180" s="24">
        <v>434395.9</v>
      </c>
      <c r="F180" s="24">
        <v>434395.9</v>
      </c>
      <c r="G180" s="24">
        <v>586154.5</v>
      </c>
      <c r="H180" s="29">
        <f t="shared" si="42"/>
        <v>151758.59999999998</v>
      </c>
      <c r="I180" s="29">
        <f t="shared" si="43"/>
        <v>34.935550726883008</v>
      </c>
    </row>
    <row r="181" spans="1:9" ht="25.5" customHeight="1" x14ac:dyDescent="0.25">
      <c r="A181" s="52" t="s">
        <v>145</v>
      </c>
      <c r="B181" s="50">
        <v>756660.7</v>
      </c>
      <c r="C181" s="24">
        <v>756660.7</v>
      </c>
      <c r="D181" s="24">
        <v>756660.7</v>
      </c>
      <c r="E181" s="24">
        <v>756660.7</v>
      </c>
      <c r="F181" s="24">
        <v>756660.7</v>
      </c>
      <c r="G181" s="24">
        <v>868660.5</v>
      </c>
      <c r="H181" s="29">
        <f t="shared" si="42"/>
        <v>111999.80000000005</v>
      </c>
      <c r="I181" s="29">
        <f t="shared" si="43"/>
        <v>14.80185240227226</v>
      </c>
    </row>
    <row r="182" spans="1:9" ht="15.75" customHeight="1" x14ac:dyDescent="0.25">
      <c r="A182" s="52" t="s">
        <v>178</v>
      </c>
      <c r="B182" s="50">
        <v>36444.5</v>
      </c>
      <c r="C182" s="24">
        <v>36444.5</v>
      </c>
      <c r="D182" s="24">
        <v>36444.5</v>
      </c>
      <c r="E182" s="24">
        <v>36444.5</v>
      </c>
      <c r="F182" s="24">
        <v>36444.5</v>
      </c>
      <c r="G182" s="24">
        <v>28491.4</v>
      </c>
      <c r="H182" s="29">
        <f t="shared" si="42"/>
        <v>-7953.0999999999985</v>
      </c>
      <c r="I182" s="29">
        <f t="shared" si="43"/>
        <v>-21.822497221803019</v>
      </c>
    </row>
    <row r="183" spans="1:9" ht="15.75" customHeight="1" x14ac:dyDescent="0.25">
      <c r="A183" s="52" t="s">
        <v>146</v>
      </c>
      <c r="B183" s="50">
        <v>12957.2</v>
      </c>
      <c r="C183" s="24">
        <v>12957.2</v>
      </c>
      <c r="D183" s="24">
        <v>12957.2</v>
      </c>
      <c r="E183" s="24">
        <v>12957.2</v>
      </c>
      <c r="F183" s="24">
        <v>12957.2</v>
      </c>
      <c r="G183" s="24">
        <v>14667.2</v>
      </c>
      <c r="H183" s="29">
        <f t="shared" si="42"/>
        <v>1710</v>
      </c>
      <c r="I183" s="29">
        <f t="shared" si="43"/>
        <v>13.197295712036563</v>
      </c>
    </row>
    <row r="184" spans="1:9" ht="28.5" customHeight="1" x14ac:dyDescent="0.25">
      <c r="A184" s="52" t="s">
        <v>147</v>
      </c>
      <c r="B184" s="50">
        <v>34152.400000000001</v>
      </c>
      <c r="C184" s="24">
        <v>34152.400000000001</v>
      </c>
      <c r="D184" s="24">
        <v>242010.4</v>
      </c>
      <c r="E184" s="24">
        <v>242010.4</v>
      </c>
      <c r="F184" s="24">
        <v>242010.4</v>
      </c>
      <c r="G184" s="24">
        <v>334679</v>
      </c>
      <c r="H184" s="29">
        <f>G184-F184</f>
        <v>92668.6</v>
      </c>
      <c r="I184" s="29">
        <f t="shared" si="43"/>
        <v>38.291164346656188</v>
      </c>
    </row>
    <row r="185" spans="1:9" ht="15" customHeight="1" x14ac:dyDescent="0.25">
      <c r="A185" s="52" t="s">
        <v>148</v>
      </c>
      <c r="B185" s="50">
        <v>663801.80000000005</v>
      </c>
      <c r="C185" s="24">
        <v>663801.80000000005</v>
      </c>
      <c r="D185" s="24">
        <v>663801.80000000005</v>
      </c>
      <c r="E185" s="24">
        <v>716840.9</v>
      </c>
      <c r="F185" s="24">
        <v>716840.9</v>
      </c>
      <c r="G185" s="24">
        <v>710948.3</v>
      </c>
      <c r="H185" s="29">
        <f t="shared" si="42"/>
        <v>-5892.5999999999767</v>
      </c>
      <c r="I185" s="29">
        <f t="shared" si="43"/>
        <v>-0.82202340854155409</v>
      </c>
    </row>
    <row r="186" spans="1:9" ht="15.75" customHeight="1" x14ac:dyDescent="0.25">
      <c r="A186" s="52" t="s">
        <v>149</v>
      </c>
      <c r="B186" s="50">
        <v>20586.5</v>
      </c>
      <c r="C186" s="24">
        <v>20586.5</v>
      </c>
      <c r="D186" s="24">
        <v>20586.5</v>
      </c>
      <c r="E186" s="24">
        <v>20586.5</v>
      </c>
      <c r="F186" s="24">
        <v>20586.5</v>
      </c>
      <c r="G186" s="24">
        <v>20586.5</v>
      </c>
      <c r="H186" s="29">
        <f t="shared" si="42"/>
        <v>0</v>
      </c>
      <c r="I186" s="29">
        <f t="shared" si="43"/>
        <v>0</v>
      </c>
    </row>
    <row r="187" spans="1:9" ht="15.75" customHeight="1" x14ac:dyDescent="0.25">
      <c r="A187" s="52" t="s">
        <v>150</v>
      </c>
      <c r="B187" s="50">
        <v>483049.4</v>
      </c>
      <c r="C187" s="24">
        <f>40000+39096.3+403953.1</f>
        <v>483049.39999999997</v>
      </c>
      <c r="D187" s="24">
        <f>40000+39096.3+403953.1</f>
        <v>483049.39999999997</v>
      </c>
      <c r="E187" s="24">
        <f>40000+39096.3+403953.1</f>
        <v>483049.39999999997</v>
      </c>
      <c r="F187" s="24">
        <f>40000+39096.3+403953.1</f>
        <v>483049.39999999997</v>
      </c>
      <c r="G187" s="24">
        <f>40650+39096.3+391256.2</f>
        <v>471002.5</v>
      </c>
      <c r="H187" s="29">
        <f t="shared" si="42"/>
        <v>-12046.899999999965</v>
      </c>
      <c r="I187" s="29">
        <f t="shared" si="43"/>
        <v>-2.4939271221535506</v>
      </c>
    </row>
    <row r="188" spans="1:9" ht="15.75" customHeight="1" x14ac:dyDescent="0.25">
      <c r="A188" s="52" t="s">
        <v>151</v>
      </c>
      <c r="B188" s="50">
        <v>149891.70000000001</v>
      </c>
      <c r="C188" s="24">
        <v>149891.70000000001</v>
      </c>
      <c r="D188" s="24">
        <v>149891.70000000001</v>
      </c>
      <c r="E188" s="24">
        <v>149891.70000000001</v>
      </c>
      <c r="F188" s="24">
        <v>149891.70000000001</v>
      </c>
      <c r="G188" s="24">
        <v>149891.70000000001</v>
      </c>
      <c r="H188" s="29">
        <f t="shared" si="42"/>
        <v>0</v>
      </c>
      <c r="I188" s="29">
        <f t="shared" si="43"/>
        <v>0</v>
      </c>
    </row>
    <row r="189" spans="1:9" ht="15.75" customHeight="1" x14ac:dyDescent="0.25">
      <c r="A189" s="52" t="s">
        <v>152</v>
      </c>
      <c r="B189" s="50">
        <v>85714.3</v>
      </c>
      <c r="C189" s="24">
        <v>85714.3</v>
      </c>
      <c r="D189" s="24">
        <v>85714.3</v>
      </c>
      <c r="E189" s="24">
        <v>85714.3</v>
      </c>
      <c r="F189" s="24">
        <v>85714.3</v>
      </c>
      <c r="G189" s="24">
        <v>85714.3</v>
      </c>
      <c r="H189" s="29">
        <f t="shared" si="42"/>
        <v>0</v>
      </c>
      <c r="I189" s="29">
        <f t="shared" si="43"/>
        <v>0</v>
      </c>
    </row>
    <row r="190" spans="1:9" ht="15.75" customHeight="1" x14ac:dyDescent="0.25">
      <c r="A190" s="52" t="s">
        <v>153</v>
      </c>
      <c r="B190" s="50">
        <v>183974</v>
      </c>
      <c r="C190" s="24">
        <v>183974</v>
      </c>
      <c r="D190" s="24">
        <v>183974</v>
      </c>
      <c r="E190" s="24">
        <v>183974</v>
      </c>
      <c r="F190" s="24">
        <v>183974</v>
      </c>
      <c r="G190" s="24">
        <v>96292</v>
      </c>
      <c r="H190" s="29">
        <f t="shared" si="42"/>
        <v>-87682</v>
      </c>
      <c r="I190" s="29">
        <f t="shared" si="43"/>
        <v>-47.659995434137436</v>
      </c>
    </row>
    <row r="191" spans="1:9" ht="28.5" customHeight="1" x14ac:dyDescent="0.25">
      <c r="A191" s="52" t="s">
        <v>183</v>
      </c>
      <c r="B191" s="50">
        <v>187668.2</v>
      </c>
      <c r="C191" s="24">
        <v>188088.2</v>
      </c>
      <c r="D191" s="24">
        <v>188088.2</v>
      </c>
      <c r="E191" s="24">
        <v>188088.2</v>
      </c>
      <c r="F191" s="24">
        <v>188088.2</v>
      </c>
      <c r="G191" s="24">
        <v>165275.6</v>
      </c>
      <c r="H191" s="29">
        <f t="shared" si="42"/>
        <v>-22812.600000000006</v>
      </c>
      <c r="I191" s="29">
        <f t="shared" si="43"/>
        <v>-12.128671548773397</v>
      </c>
    </row>
    <row r="192" spans="1:9" ht="15.75" customHeight="1" x14ac:dyDescent="0.25">
      <c r="A192" s="52" t="s">
        <v>154</v>
      </c>
      <c r="B192" s="51">
        <v>50000</v>
      </c>
      <c r="C192" s="24">
        <v>50000</v>
      </c>
      <c r="D192" s="24">
        <v>50000</v>
      </c>
      <c r="E192" s="24">
        <v>50000</v>
      </c>
      <c r="F192" s="24">
        <v>50000</v>
      </c>
      <c r="G192" s="24">
        <v>50000</v>
      </c>
      <c r="H192" s="29">
        <f t="shared" si="42"/>
        <v>0</v>
      </c>
      <c r="I192" s="29">
        <f t="shared" si="43"/>
        <v>0</v>
      </c>
    </row>
    <row r="193" spans="1:9" ht="27.75" customHeight="1" x14ac:dyDescent="0.25">
      <c r="A193" s="53" t="s">
        <v>194</v>
      </c>
      <c r="B193" s="51">
        <v>868.6</v>
      </c>
      <c r="C193" s="24">
        <v>868.6</v>
      </c>
      <c r="D193" s="24">
        <v>868.6</v>
      </c>
      <c r="E193" s="24">
        <v>868.6</v>
      </c>
      <c r="F193" s="24">
        <v>868.6</v>
      </c>
      <c r="G193" s="24">
        <v>868.6</v>
      </c>
      <c r="H193" s="29">
        <f t="shared" si="42"/>
        <v>0</v>
      </c>
      <c r="I193" s="29">
        <f t="shared" si="43"/>
        <v>0</v>
      </c>
    </row>
    <row r="194" spans="1:9" ht="14.25" customHeight="1" x14ac:dyDescent="0.25">
      <c r="A194" s="52" t="s">
        <v>169</v>
      </c>
      <c r="B194" s="50">
        <f t="shared" ref="B194:G194" si="60">710.4+470.1</f>
        <v>1180.5</v>
      </c>
      <c r="C194" s="24">
        <f t="shared" si="60"/>
        <v>1180.5</v>
      </c>
      <c r="D194" s="24">
        <f t="shared" si="60"/>
        <v>1180.5</v>
      </c>
      <c r="E194" s="24">
        <f t="shared" si="60"/>
        <v>1180.5</v>
      </c>
      <c r="F194" s="24">
        <f t="shared" si="60"/>
        <v>1180.5</v>
      </c>
      <c r="G194" s="24">
        <f t="shared" si="60"/>
        <v>1180.5</v>
      </c>
      <c r="H194" s="29">
        <f t="shared" si="42"/>
        <v>0</v>
      </c>
      <c r="I194" s="29">
        <f t="shared" si="43"/>
        <v>0</v>
      </c>
    </row>
    <row r="195" spans="1:9" x14ac:dyDescent="0.25">
      <c r="A195" s="52" t="s">
        <v>170</v>
      </c>
      <c r="B195" s="50">
        <v>28259.1</v>
      </c>
      <c r="C195" s="24">
        <v>28259.1</v>
      </c>
      <c r="D195" s="24">
        <v>28259.1</v>
      </c>
      <c r="E195" s="24">
        <v>28259.1</v>
      </c>
      <c r="F195" s="24">
        <v>28259.1</v>
      </c>
      <c r="G195" s="24">
        <v>125123.1</v>
      </c>
      <c r="H195" s="29">
        <f t="shared" si="42"/>
        <v>96864</v>
      </c>
      <c r="I195" s="29" t="s">
        <v>217</v>
      </c>
    </row>
    <row r="196" spans="1:9" ht="27" customHeight="1" x14ac:dyDescent="0.25">
      <c r="A196" s="52" t="s">
        <v>172</v>
      </c>
      <c r="B196" s="50">
        <v>6898.2</v>
      </c>
      <c r="C196" s="24">
        <v>6898.2</v>
      </c>
      <c r="D196" s="24">
        <v>6898.2</v>
      </c>
      <c r="E196" s="24">
        <v>6898.2</v>
      </c>
      <c r="F196" s="24">
        <v>6898.2</v>
      </c>
      <c r="G196" s="24">
        <v>6898.2</v>
      </c>
      <c r="H196" s="29">
        <f t="shared" si="42"/>
        <v>0</v>
      </c>
      <c r="I196" s="29">
        <f t="shared" si="43"/>
        <v>0</v>
      </c>
    </row>
    <row r="197" spans="1:9" ht="15" customHeight="1" x14ac:dyDescent="0.25">
      <c r="A197" s="52" t="s">
        <v>173</v>
      </c>
      <c r="B197" s="50">
        <v>612950.1</v>
      </c>
      <c r="C197" s="24">
        <v>612950.1</v>
      </c>
      <c r="D197" s="24">
        <v>612950.1</v>
      </c>
      <c r="E197" s="24">
        <v>612950.1</v>
      </c>
      <c r="F197" s="24">
        <v>612950.1</v>
      </c>
      <c r="G197" s="24">
        <v>636347.5</v>
      </c>
      <c r="H197" s="29">
        <f t="shared" si="42"/>
        <v>23397.400000000023</v>
      </c>
      <c r="I197" s="29">
        <f t="shared" si="43"/>
        <v>3.8171785925151198</v>
      </c>
    </row>
    <row r="198" spans="1:9" ht="24.75" customHeight="1" x14ac:dyDescent="0.25">
      <c r="A198" s="52" t="s">
        <v>174</v>
      </c>
      <c r="B198" s="50">
        <v>20711</v>
      </c>
      <c r="C198" s="24">
        <v>20711</v>
      </c>
      <c r="D198" s="24">
        <v>20711</v>
      </c>
      <c r="E198" s="24">
        <v>20711</v>
      </c>
      <c r="F198" s="24">
        <v>20711</v>
      </c>
      <c r="G198" s="24">
        <v>20711</v>
      </c>
      <c r="H198" s="29">
        <f t="shared" si="42"/>
        <v>0</v>
      </c>
      <c r="I198" s="29">
        <f t="shared" si="43"/>
        <v>0</v>
      </c>
    </row>
    <row r="199" spans="1:9" x14ac:dyDescent="0.25">
      <c r="A199" s="52" t="s">
        <v>184</v>
      </c>
      <c r="B199" s="50">
        <v>151800</v>
      </c>
      <c r="C199" s="24">
        <v>151800</v>
      </c>
      <c r="D199" s="24">
        <v>151800</v>
      </c>
      <c r="E199" s="24">
        <v>151800</v>
      </c>
      <c r="F199" s="24">
        <v>151800</v>
      </c>
      <c r="G199" s="24">
        <v>138138</v>
      </c>
      <c r="H199" s="29">
        <f t="shared" si="42"/>
        <v>-13662</v>
      </c>
      <c r="I199" s="29">
        <f t="shared" si="43"/>
        <v>-9</v>
      </c>
    </row>
    <row r="200" spans="1:9" x14ac:dyDescent="0.25">
      <c r="A200" s="52" t="s">
        <v>185</v>
      </c>
      <c r="B200" s="50">
        <v>356015.2</v>
      </c>
      <c r="C200" s="24">
        <v>356015.2</v>
      </c>
      <c r="D200" s="24">
        <v>356015.2</v>
      </c>
      <c r="E200" s="24">
        <v>356015.2</v>
      </c>
      <c r="F200" s="24">
        <v>356015.2</v>
      </c>
      <c r="G200" s="24">
        <v>356015.2</v>
      </c>
      <c r="H200" s="29">
        <f t="shared" si="42"/>
        <v>0</v>
      </c>
      <c r="I200" s="29">
        <f t="shared" si="43"/>
        <v>0</v>
      </c>
    </row>
    <row r="201" spans="1:9" x14ac:dyDescent="0.25">
      <c r="A201" s="52" t="s">
        <v>187</v>
      </c>
      <c r="B201" s="50">
        <v>8570.6</v>
      </c>
      <c r="C201" s="24">
        <v>8570.6</v>
      </c>
      <c r="D201" s="24">
        <v>8570.6</v>
      </c>
      <c r="E201" s="24">
        <v>8570.6</v>
      </c>
      <c r="F201" s="24">
        <v>8570.6</v>
      </c>
      <c r="G201" s="24">
        <v>8570.6</v>
      </c>
      <c r="H201" s="29">
        <f t="shared" si="42"/>
        <v>0</v>
      </c>
      <c r="I201" s="29">
        <f t="shared" si="43"/>
        <v>0</v>
      </c>
    </row>
    <row r="202" spans="1:9" x14ac:dyDescent="0.25">
      <c r="A202" s="52" t="s">
        <v>186</v>
      </c>
      <c r="B202" s="50">
        <v>200000</v>
      </c>
      <c r="C202" s="24">
        <v>200000</v>
      </c>
      <c r="D202" s="24">
        <v>200000</v>
      </c>
      <c r="E202" s="24">
        <v>200000</v>
      </c>
      <c r="F202" s="24">
        <v>200000</v>
      </c>
      <c r="G202" s="24">
        <v>200000</v>
      </c>
      <c r="H202" s="29">
        <f t="shared" si="42"/>
        <v>0</v>
      </c>
      <c r="I202" s="29">
        <f t="shared" si="43"/>
        <v>0</v>
      </c>
    </row>
    <row r="203" spans="1:9" x14ac:dyDescent="0.25">
      <c r="A203" s="52" t="s">
        <v>175</v>
      </c>
      <c r="B203" s="50">
        <f>135172+85646.8+58125.9</f>
        <v>278944.7</v>
      </c>
      <c r="C203" s="24">
        <f>58125.9+10500+171252+85646.8</f>
        <v>325524.7</v>
      </c>
      <c r="D203" s="24">
        <v>425196.3</v>
      </c>
      <c r="E203" s="24">
        <f>58125.9+3490.7+10500+267432.9+85646.8</f>
        <v>425196.3</v>
      </c>
      <c r="F203" s="24">
        <f>58125.9+3490.7+10500+267432.9+85646.8</f>
        <v>425196.3</v>
      </c>
      <c r="G203" s="24">
        <f>58125.9+3490.7+10500+288523.2+85646.8</f>
        <v>446286.60000000003</v>
      </c>
      <c r="H203" s="29">
        <f t="shared" ref="H203:H212" si="61">G203-F203</f>
        <v>21090.300000000047</v>
      </c>
      <c r="I203" s="29">
        <f t="shared" ref="I203:I212" si="62">G203/F203*100-100</f>
        <v>4.9601325317271119</v>
      </c>
    </row>
    <row r="204" spans="1:9" x14ac:dyDescent="0.25">
      <c r="A204" s="52" t="s">
        <v>188</v>
      </c>
      <c r="B204" s="50">
        <v>600604</v>
      </c>
      <c r="C204" s="24">
        <v>336770</v>
      </c>
      <c r="D204" s="24">
        <v>336770</v>
      </c>
      <c r="E204" s="24">
        <v>336770</v>
      </c>
      <c r="F204" s="24">
        <v>336770</v>
      </c>
      <c r="G204" s="24">
        <v>336770</v>
      </c>
      <c r="H204" s="29">
        <f t="shared" si="61"/>
        <v>0</v>
      </c>
      <c r="I204" s="29">
        <f t="shared" si="62"/>
        <v>0</v>
      </c>
    </row>
    <row r="205" spans="1:9" ht="25.5" x14ac:dyDescent="0.25">
      <c r="A205" s="52" t="s">
        <v>189</v>
      </c>
      <c r="B205" s="50">
        <v>317831.3</v>
      </c>
      <c r="C205" s="24">
        <v>317831.3</v>
      </c>
      <c r="D205" s="24">
        <v>317831.3</v>
      </c>
      <c r="E205" s="24">
        <v>317831.3</v>
      </c>
      <c r="F205" s="24">
        <v>317831.3</v>
      </c>
      <c r="G205" s="24">
        <f>675221.6+317831.3</f>
        <v>993052.89999999991</v>
      </c>
      <c r="H205" s="29">
        <f t="shared" si="61"/>
        <v>675221.59999999986</v>
      </c>
      <c r="I205" s="29" t="s">
        <v>218</v>
      </c>
    </row>
    <row r="206" spans="1:9" ht="15" customHeight="1" x14ac:dyDescent="0.25">
      <c r="A206" s="52" t="s">
        <v>201</v>
      </c>
      <c r="B206" s="50">
        <v>0</v>
      </c>
      <c r="C206" s="24">
        <v>0</v>
      </c>
      <c r="D206" s="24">
        <v>55000</v>
      </c>
      <c r="E206" s="24">
        <v>55000</v>
      </c>
      <c r="F206" s="24">
        <v>55000</v>
      </c>
      <c r="G206" s="24">
        <v>55000</v>
      </c>
      <c r="H206" s="29">
        <f t="shared" si="61"/>
        <v>0</v>
      </c>
      <c r="I206" s="29">
        <f t="shared" si="62"/>
        <v>0</v>
      </c>
    </row>
    <row r="207" spans="1:9" ht="15" customHeight="1" x14ac:dyDescent="0.25">
      <c r="A207" s="52" t="s">
        <v>200</v>
      </c>
      <c r="B207" s="50">
        <v>0</v>
      </c>
      <c r="C207" s="24">
        <v>0</v>
      </c>
      <c r="D207" s="24">
        <v>1819890</v>
      </c>
      <c r="E207" s="24">
        <v>1819890</v>
      </c>
      <c r="F207" s="24">
        <v>1819890</v>
      </c>
      <c r="G207" s="24">
        <v>1819890</v>
      </c>
      <c r="H207" s="29">
        <f t="shared" si="61"/>
        <v>0</v>
      </c>
      <c r="I207" s="29">
        <f t="shared" si="62"/>
        <v>0</v>
      </c>
    </row>
    <row r="208" spans="1:9" ht="16.5" customHeight="1" x14ac:dyDescent="0.25">
      <c r="A208" s="52" t="s">
        <v>202</v>
      </c>
      <c r="B208" s="50">
        <v>0</v>
      </c>
      <c r="C208" s="24">
        <v>0</v>
      </c>
      <c r="D208" s="24">
        <v>20000</v>
      </c>
      <c r="E208" s="24">
        <v>20000</v>
      </c>
      <c r="F208" s="24">
        <v>20000</v>
      </c>
      <c r="G208" s="24">
        <v>20000</v>
      </c>
      <c r="H208" s="29">
        <f t="shared" si="61"/>
        <v>0</v>
      </c>
      <c r="I208" s="29">
        <f t="shared" si="62"/>
        <v>0</v>
      </c>
    </row>
    <row r="209" spans="1:9" ht="18" customHeight="1" x14ac:dyDescent="0.25">
      <c r="A209" s="52" t="s">
        <v>212</v>
      </c>
      <c r="B209" s="50">
        <v>0</v>
      </c>
      <c r="C209" s="24">
        <v>0</v>
      </c>
      <c r="D209" s="24">
        <v>0</v>
      </c>
      <c r="E209" s="24">
        <v>30000</v>
      </c>
      <c r="F209" s="24">
        <v>30000</v>
      </c>
      <c r="G209" s="79">
        <v>28967.4</v>
      </c>
      <c r="H209" s="29">
        <f t="shared" si="61"/>
        <v>-1032.5999999999985</v>
      </c>
      <c r="I209" s="29">
        <f t="shared" si="62"/>
        <v>-3.4420000000000073</v>
      </c>
    </row>
    <row r="210" spans="1:9" ht="16.5" customHeight="1" x14ac:dyDescent="0.25">
      <c r="A210" s="52" t="s">
        <v>206</v>
      </c>
      <c r="B210" s="50">
        <v>0</v>
      </c>
      <c r="C210" s="24">
        <v>0</v>
      </c>
      <c r="D210" s="24">
        <v>557408.1</v>
      </c>
      <c r="E210" s="24">
        <v>557408.1</v>
      </c>
      <c r="F210" s="24">
        <v>574797.4</v>
      </c>
      <c r="G210" s="24">
        <v>557408.1</v>
      </c>
      <c r="H210" s="29">
        <f t="shared" si="61"/>
        <v>-17389.300000000047</v>
      </c>
      <c r="I210" s="29">
        <f t="shared" si="62"/>
        <v>-3.0252920420308129</v>
      </c>
    </row>
    <row r="211" spans="1:9" ht="17.25" customHeight="1" x14ac:dyDescent="0.25">
      <c r="A211" s="52" t="s">
        <v>171</v>
      </c>
      <c r="B211" s="50">
        <v>25029.200000000001</v>
      </c>
      <c r="C211" s="24">
        <v>25029.200000000001</v>
      </c>
      <c r="D211" s="24">
        <v>25029.200000000001</v>
      </c>
      <c r="E211" s="24">
        <v>25029.200000000001</v>
      </c>
      <c r="F211" s="24">
        <v>25029.200000000001</v>
      </c>
      <c r="G211" s="24">
        <v>25029.200000000001</v>
      </c>
      <c r="H211" s="29">
        <f t="shared" si="61"/>
        <v>0</v>
      </c>
      <c r="I211" s="29">
        <f t="shared" si="62"/>
        <v>0</v>
      </c>
    </row>
    <row r="212" spans="1:9" ht="15.75" x14ac:dyDescent="0.25">
      <c r="A212" s="72" t="s">
        <v>208</v>
      </c>
      <c r="B212" s="70">
        <f t="shared" ref="B212:G212" si="63">B10+B37+B53+B84+B96+B115+B127+B141+B150+B155+B162+B165+B169+B173</f>
        <v>31014166.199999996</v>
      </c>
      <c r="C212" s="70">
        <f t="shared" si="63"/>
        <v>31082905.199999999</v>
      </c>
      <c r="D212" s="70">
        <f t="shared" si="63"/>
        <v>33638055.499999993</v>
      </c>
      <c r="E212" s="70">
        <f t="shared" si="63"/>
        <v>33744520.499999993</v>
      </c>
      <c r="F212" s="70">
        <f t="shared" si="63"/>
        <v>33533650.699999996</v>
      </c>
      <c r="G212" s="70">
        <f t="shared" si="63"/>
        <v>34545966.700000003</v>
      </c>
      <c r="H212" s="48">
        <f t="shared" si="61"/>
        <v>1012316.0000000075</v>
      </c>
      <c r="I212" s="48">
        <f t="shared" si="62"/>
        <v>3.0188064194275341</v>
      </c>
    </row>
    <row r="213" spans="1:9" x14ac:dyDescent="0.25">
      <c r="A213" s="8"/>
      <c r="B213" s="34"/>
      <c r="C213" s="34"/>
      <c r="D213" s="34"/>
      <c r="E213" s="34"/>
      <c r="F213" s="34"/>
      <c r="G213" s="34"/>
      <c r="H213" s="9"/>
      <c r="I213" s="9"/>
    </row>
  </sheetData>
  <mergeCells count="15">
    <mergeCell ref="H1:I1"/>
    <mergeCell ref="H3:I3"/>
    <mergeCell ref="C2:I2"/>
    <mergeCell ref="A6:A8"/>
    <mergeCell ref="A4:I4"/>
    <mergeCell ref="A5:I5"/>
    <mergeCell ref="B6:B8"/>
    <mergeCell ref="G6:G8"/>
    <mergeCell ref="H6:I6"/>
    <mergeCell ref="H7:H8"/>
    <mergeCell ref="I7:I8"/>
    <mergeCell ref="C6:C8"/>
    <mergeCell ref="D6:D8"/>
    <mergeCell ref="E6:E8"/>
    <mergeCell ref="F6:F8"/>
  </mergeCells>
  <pageMargins left="0.19685039370078741" right="0.19685039370078741" top="0.98425196850393704" bottom="0.39370078740157483" header="0.31496062992125984" footer="0.31496062992125984"/>
  <pageSetup paperSize="9" scale="68" fitToHeight="0" orientation="landscape" r:id="rId1"/>
  <headerFooter differentFirst="1">
    <oddHeader>&amp;C&amp;P</oddHeader>
    <evenHeader>&amp;C&amp;P</evenHeader>
  </headerFooter>
  <rowBreaks count="1" manualBreakCount="1">
    <brk id="69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Отчет о реализации региональных проектов (Мероприятия 2021)&lt;/DocName&gt;&#10;  &lt;VariantName&gt;Отчет о реализации региональных проектов (Мероприятия 2021)&lt;/VariantName&gt;&#10;  &lt;VariantLink&gt;11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71E9F81-D1FE-4326-8EA4-D772726DE5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Пляскин Семен Геннадьевич</dc:creator>
  <cp:lastModifiedBy>Ольга Анатольевна Дутченко</cp:lastModifiedBy>
  <cp:lastPrinted>2024-11-25T05:57:11Z</cp:lastPrinted>
  <dcterms:created xsi:type="dcterms:W3CDTF">2021-04-07T03:44:12Z</dcterms:created>
  <dcterms:modified xsi:type="dcterms:W3CDTF">2024-11-26T02:42:17Z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 реализации региональных проектов (Мероприятия 2021).xlsx</vt:lpwstr>
  </property>
  <property fmtid="{D5CDD505-2E9C-101B-9397-08002B2CF9AE}" pid="3" name="Название отчета">
    <vt:lpwstr>Отчет о реализации региональных проектов (Мероприятия 2021).xlsx</vt:lpwstr>
  </property>
  <property fmtid="{D5CDD505-2E9C-101B-9397-08002B2CF9AE}" pid="4" name="Версия клиента">
    <vt:lpwstr>20.2.14.1140 (.NET 4.0)</vt:lpwstr>
  </property>
  <property fmtid="{D5CDD505-2E9C-101B-9397-08002B2CF9AE}" pid="5" name="Версия базы">
    <vt:lpwstr>20.2.2923.1479711127</vt:lpwstr>
  </property>
  <property fmtid="{D5CDD505-2E9C-101B-9397-08002B2CF9AE}" pid="6" name="Тип сервера">
    <vt:lpwstr>MSSQL</vt:lpwstr>
  </property>
  <property fmtid="{D5CDD505-2E9C-101B-9397-08002B2CF9AE}" pid="7" name="Сервер">
    <vt:lpwstr>10.1.3.12</vt:lpwstr>
  </property>
  <property fmtid="{D5CDD505-2E9C-101B-9397-08002B2CF9AE}" pid="8" name="База">
    <vt:lpwstr>bud_2021</vt:lpwstr>
  </property>
  <property fmtid="{D5CDD505-2E9C-101B-9397-08002B2CF9AE}" pid="9" name="Пользователь">
    <vt:lpwstr>пляскин</vt:lpwstr>
  </property>
  <property fmtid="{D5CDD505-2E9C-101B-9397-08002B2CF9AE}" pid="10" name="Шаблон">
    <vt:lpwstr>np_po_merop.xlt</vt:lpwstr>
  </property>
  <property fmtid="{D5CDD505-2E9C-101B-9397-08002B2CF9AE}" pid="11" name="Локальная база">
    <vt:lpwstr>используется</vt:lpwstr>
  </property>
</Properties>
</file>